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'COPARTICIPACION'!$A$1:$F$22</definedName>
    <definedName name="_xlnm.Print_Area" localSheetId="3">'EAI'!$A$2:$G$96</definedName>
    <definedName name="_xlnm.Print_Area" localSheetId="1">'EROGACIONES'!$A$69:$E$135</definedName>
    <definedName name="_xlnm.Print_Area" localSheetId="0">'RECURSOS'!$A$1:$F$59</definedName>
  </definedNames>
  <calcPr fullCalcOnLoad="1"/>
</workbook>
</file>

<file path=xl/sharedStrings.xml><?xml version="1.0" encoding="utf-8"?>
<sst xmlns="http://schemas.openxmlformats.org/spreadsheetml/2006/main" count="380" uniqueCount="240">
  <si>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</si>
  <si>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</si>
  <si>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</si>
  <si>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</si>
  <si>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</si>
  <si>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</si>
  <si>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</si>
  <si>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</si>
  <si>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</si>
  <si>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</si>
  <si>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</si>
  <si>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</si>
  <si>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</si>
  <si>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</si>
  <si>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</si>
  <si>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</si>
  <si>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</si>
  <si>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</si>
  <si>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</si>
  <si>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</si>
  <si>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</si>
  <si>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</si>
  <si>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</si>
  <si>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</si>
  <si>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</si>
  <si>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</si>
  <si>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</si>
  <si>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</si>
  <si>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</si>
  <si>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</si>
  <si>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</si>
  <si>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</si>
  <si>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</si>
  <si>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</si>
  <si>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</si>
  <si>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</si>
  <si>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</si>
  <si>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</si>
  <si>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</si>
  <si>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</si>
  <si>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</si>
  <si>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</si>
  <si>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</si>
  <si>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</si>
  <si>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</si>
  <si>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</si>
  <si>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</si>
  <si>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</si>
  <si>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</si>
  <si>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</si>
  <si>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</si>
  <si>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</si>
  <si>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</si>
  <si>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</si>
  <si>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</si>
  <si>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</si>
  <si>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</si>
  <si>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</si>
  <si>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</si>
  <si>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</si>
  <si>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</si>
  <si>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</si>
  <si>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</si>
  <si>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</si>
  <si>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</si>
  <si>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</si>
  <si>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</si>
  <si>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</si>
  <si>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</si>
  <si>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</si>
  <si>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</si>
  <si>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</si>
  <si>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</si>
  <si>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</si>
  <si>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</si>
  <si>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</si>
  <si>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</si>
  <si>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</si>
  <si>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</si>
  <si>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</si>
  <si>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</si>
  <si>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</si>
  <si>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</si>
  <si>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</si>
  <si>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</si>
  <si>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</si>
  <si>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</si>
  <si>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</si>
  <si>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</si>
  <si>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</si>
  <si>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</si>
  <si>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</si>
  <si>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</si>
  <si>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</si>
  <si>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</si>
  <si>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</si>
  <si>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</si>
  <si>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</si>
  <si>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</si>
  <si>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</si>
  <si>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</si>
  <si>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</si>
  <si>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</si>
  <si>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</si>
  <si>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</si>
  <si>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</si>
  <si>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</si>
  <si>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</si>
  <si>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</si>
  <si>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</si>
  <si>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</si>
  <si>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</si>
  <si>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</si>
  <si>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</si>
  <si>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</si>
  <si>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</si>
  <si>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</si>
  <si>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</si>
  <si>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</si>
  <si>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</si>
  <si>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</si>
  <si>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</si>
  <si>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</si>
  <si>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</si>
  <si>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</si>
  <si>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</si>
  <si>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</si>
  <si>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</si>
  <si>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</si>
  <si>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</si>
  <si>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</si>
  <si>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</si>
  <si>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</si>
  <si>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</si>
  <si>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</si>
  <si>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</si>
  <si>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</si>
  <si>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RESULTADO FINANCIERO (X+XI-XII)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</si>
  <si>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</si>
  <si>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</si>
  <si>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</si>
  <si>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</si>
  <si>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</si>
  <si>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</si>
  <si>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</si>
  <si>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</si>
  <si>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</si>
  <si>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</si>
  <si>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</si>
  <si>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</si>
  <si>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</si>
  <si>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</si>
  <si>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</si>
  <si>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</si>
  <si>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</si>
  <si>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</si>
  <si>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</si>
  <si>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</si>
  <si>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</si>
  <si>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</si>
  <si>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</si>
  <si>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</si>
  <si>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</si>
  <si>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</si>
  <si>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</si>
  <si>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</si>
  <si>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</si>
  <si>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</si>
  <si>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</si>
  <si>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</si>
  <si>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</si>
  <si>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</si>
  <si>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</si>
  <si>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</si>
  <si>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</si>
  <si>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</si>
  <si>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</si>
  <si>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</si>
  <si>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</si>
  <si>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</si>
  <si>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</si>
  <si>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</si>
  <si>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</si>
  <si>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</si>
  <si>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</si>
  <si>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</si>
  <si>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</si>
  <si>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</si>
  <si>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</si>
  <si>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</si>
  <si>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</si>
  <si>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</si>
  <si>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</si>
  <si>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</si>
  <si>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</si>
  <si>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</si>
  <si>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</si>
  <si>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</si>
  <si>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</si>
  <si>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</si>
  <si>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</si>
  <si>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FINANCIAMIENTO NETO (XIV-XV+XVI-XVII)</t>
  </si>
  <si>
    <t>Dirección General de Ingresos Públicos</t>
  </si>
  <si>
    <t>Dirección General de Ingreos Públicos</t>
  </si>
  <si>
    <t>Dirección General de Ingresos Públicos.</t>
  </si>
  <si>
    <t>(1)En Otros Recursos Nacionales y Provinciales se incluyen: Las Contribuciones de Seguridad Social, Ventas de Bienes y Serv. Públicos, Rentas de la Propiedad, Transferencias corrientes (salvo las expresadas en (2)) y Recursos de Capital.</t>
  </si>
  <si>
    <t>I.A) DATOS DEL MES DE DICIEMBRE DE 2016</t>
  </si>
  <si>
    <t>(2)Corresponde a la ejecución del mes de Diciembre de 2015.</t>
  </si>
  <si>
    <t>(3)Corresponde a la ejecución presupuestaria del mes de Diciembre  de 2016</t>
  </si>
  <si>
    <t>(4)Corresponde a la ejecución del mes de Diciembre de 2015</t>
  </si>
  <si>
    <t>(5)Corresponde a la ejecución presupuestaria del mes de Diciembre de 2016</t>
  </si>
  <si>
    <t>I.B) DATOS ACUMULADOS AL MES DE DICIEMBRE DE 2016</t>
  </si>
  <si>
    <t>(2)Corresponde a la ejecución acumulada al mes de Diciembre de 2015.</t>
  </si>
  <si>
    <t>(3)Corresponde a la ejecución presupuestaria acumulada al mes de Diciembre  de 2016</t>
  </si>
  <si>
    <t>(4)Corresponde a la ejecución acumulada al mes de Diciembre de 2015</t>
  </si>
  <si>
    <t>(5)Corresponde a la ejecución presupuestaria acumulada al mes de Diciembre de 2016</t>
  </si>
  <si>
    <t>II-A) DATOS DEL MES DE DICIEMBRE DE 2016</t>
  </si>
  <si>
    <t>(2) Ejecución presupuestaria del mes de Diciembre 2016 (Incluye déficit de la Caja de Jubilaciones y Pens.)</t>
  </si>
  <si>
    <t>(3) Cifras de la ejecución presupuestaria del mes de Diciembre de 2015</t>
  </si>
  <si>
    <t>(2) Ejecución presupuestaria del mes de Diciembre 2016.(Incluye déficit de la Caja de Jubilaciones y Pens.)</t>
  </si>
  <si>
    <t>(3) Cifras de la ejecución presupuestaria del mes de Diciembre de 2015.</t>
  </si>
  <si>
    <t>II-B) DATOS ACUMULADOS AL MES DE DICIEMBRE DE 2016</t>
  </si>
  <si>
    <t>(2) Ejecución presupuestaria acumulada al mes de Diciembre 2016 (Incluye déficit de la Caja de Jubilaciones y Pens.)</t>
  </si>
  <si>
    <t>(3) Cifras de la ejecución presupuestaria acumulada al mes de Diciembre de 2015.</t>
  </si>
  <si>
    <t>(1) Corresponde a la ejecución acumulada al mes de Diciembre de 2016.</t>
  </si>
  <si>
    <t>(2) Cifras de ejecución acumulada al mes de Diciembre de 2015.</t>
  </si>
  <si>
    <t>Ejecución presupuestaria acumulada al mes de Diciembre 2016 (Datos Provisorios al 09/02/2017)</t>
  </si>
  <si>
    <t>(*)</t>
  </si>
  <si>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Incluye ajuste por Coparticipación a Municipios y Comunas por $ 109,36 millones.</t>
    </r>
  </si>
  <si>
    <t>(*) Incluye para el ejercicio 2016 ajuste por Coparticipación a Municipios Y Comunas por $ 109,36 millones</t>
  </si>
  <si>
    <t>(**)</t>
  </si>
  <si>
    <t>(**) Incluye ajuste para igualar contribuciones y gastos figurativos,</t>
  </si>
  <si>
    <t>XIII</t>
  </si>
  <si>
    <t>XIV</t>
  </si>
  <si>
    <t>XV -</t>
  </si>
  <si>
    <t>XVII-</t>
  </si>
  <si>
    <t>XVIII</t>
  </si>
  <si>
    <t xml:space="preserve">      Otras (*)</t>
  </si>
  <si>
    <t xml:space="preserve">      Coparticipación a MMCC (4) </t>
  </si>
  <si>
    <t xml:space="preserve">      Coparticipación a MMCC (4)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</si>
</sst>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2" fontId="48" fillId="36" borderId="14" xfId="0" applyNumberFormat="1" applyFont="1" applyFill="1" applyBorder="1" applyAlignment="1">
      <alignment/>
    </xf>
    <xf numFmtId="3" fontId="48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8" fillId="35" borderId="12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2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9" fillId="0" borderId="25" xfId="0" applyNumberFormat="1" applyFont="1" applyBorder="1" applyAlignment="1" applyProtection="1">
      <alignment/>
      <protection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20.2812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80</v>
      </c>
      <c r="B2" s="2"/>
    </row>
    <row r="3" spans="1:2" ht="16.5" customHeight="1">
      <c r="A3" s="2" t="s">
        <v>206</v>
      </c>
      <c r="B3" s="2"/>
    </row>
    <row r="4" spans="1:2" ht="16.5" customHeight="1">
      <c r="A4" s="7" t="s">
        <v>16</v>
      </c>
      <c r="B4" s="7"/>
    </row>
    <row r="5" ht="16.5" customHeight="1">
      <c r="A5" t="s">
        <v>54</v>
      </c>
    </row>
    <row r="6" spans="1:7" ht="49.5" customHeight="1">
      <c r="A6" s="5" t="s">
        <v>1</v>
      </c>
      <c r="B6" s="6" t="s">
        <v>188</v>
      </c>
      <c r="C6" s="6" t="s">
        <v>189</v>
      </c>
      <c r="D6" s="6" t="s">
        <v>12</v>
      </c>
      <c r="E6" s="6" t="s">
        <v>77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15071.184</v>
      </c>
      <c r="D7" s="30">
        <f>+C7/$C$16*100</f>
        <v>98.89065475365202</v>
      </c>
      <c r="E7" s="30">
        <v>10363.866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8180.942</v>
      </c>
      <c r="D8" s="29">
        <f aca="true" t="shared" si="0" ref="D8:D16">+C8/$C$16*100</f>
        <v>53.67983768771263</v>
      </c>
      <c r="E8" s="29">
        <v>6321.641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4573.961</v>
      </c>
      <c r="D9" s="29">
        <f t="shared" si="0"/>
        <v>30.01237315579645</v>
      </c>
      <c r="E9" s="29">
        <v>2985.839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681.791</v>
      </c>
      <c r="D10" s="29">
        <f t="shared" si="0"/>
        <v>4.473620546013318</v>
      </c>
      <c r="E10" s="29">
        <v>489.466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1634.49</v>
      </c>
      <c r="D11" s="29">
        <f t="shared" si="0"/>
        <v>10.724823364129632</v>
      </c>
      <c r="E11" s="29">
        <v>566.92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169.067</v>
      </c>
      <c r="D12" s="30">
        <f t="shared" si="0"/>
        <v>1.109345246347977</v>
      </c>
      <c r="E12" s="30">
        <v>165.32999999999998</v>
      </c>
      <c r="F12" s="23"/>
      <c r="G12" s="24"/>
    </row>
    <row r="13" spans="1:8" ht="16.5" customHeight="1">
      <c r="A13" s="4" t="s">
        <v>9</v>
      </c>
      <c r="B13" s="29"/>
      <c r="C13" s="29">
        <v>0.06</v>
      </c>
      <c r="D13" s="29">
        <f t="shared" si="0"/>
        <v>0.00039369430332873126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148.603</v>
      </c>
      <c r="D14" s="29">
        <f t="shared" si="0"/>
        <v>0.9750692426259909</v>
      </c>
      <c r="E14" s="29">
        <v>150.428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20.404</v>
      </c>
      <c r="D15" s="29">
        <f t="shared" si="0"/>
        <v>0.1338823094186572</v>
      </c>
      <c r="E15" s="29">
        <v>14.902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15240.251</v>
      </c>
      <c r="D16" s="32">
        <f t="shared" si="0"/>
        <v>100</v>
      </c>
      <c r="E16" s="32">
        <v>10529.196</v>
      </c>
      <c r="F16" s="23"/>
      <c r="G16" s="24"/>
    </row>
    <row r="17" spans="1:6" ht="33.75" customHeight="1">
      <c r="A17" s="121" t="s">
        <v>14</v>
      </c>
      <c r="B17" s="121"/>
      <c r="C17" s="121"/>
      <c r="D17" s="121"/>
      <c r="E17" s="121"/>
      <c r="F17" s="20"/>
    </row>
    <row r="18" spans="1:6" ht="16.5" customHeight="1">
      <c r="A18" s="123" t="s">
        <v>207</v>
      </c>
      <c r="B18" s="123"/>
      <c r="C18" s="123"/>
      <c r="D18" s="123"/>
      <c r="E18" s="123"/>
      <c r="F18" s="33"/>
    </row>
    <row r="19" spans="1:6" ht="16.5" customHeight="1">
      <c r="A19" t="s">
        <v>208</v>
      </c>
      <c r="B19" s="33"/>
      <c r="C19" s="33"/>
      <c r="D19" s="33"/>
      <c r="E19" s="33"/>
      <c r="F19" s="33"/>
    </row>
    <row r="20" spans="1:6" ht="16.5" customHeight="1">
      <c r="A20" t="s">
        <v>190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182</v>
      </c>
    </row>
    <row r="23" spans="1:2" ht="16.5" customHeight="1">
      <c r="A23" s="3" t="s">
        <v>202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DICIEMBRE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54</v>
      </c>
    </row>
    <row r="30" spans="1:6" ht="46.5" customHeight="1">
      <c r="A30" s="5" t="s">
        <v>1</v>
      </c>
      <c r="B30" s="6" t="s">
        <v>191</v>
      </c>
      <c r="C30" s="6" t="s">
        <v>192</v>
      </c>
      <c r="D30" s="6" t="s">
        <v>12</v>
      </c>
      <c r="E30" s="6" t="s">
        <v>76</v>
      </c>
      <c r="F30" s="21"/>
    </row>
    <row r="31" spans="1:6" ht="15">
      <c r="A31" s="9" t="s">
        <v>57</v>
      </c>
      <c r="B31" s="30">
        <v>72716.405</v>
      </c>
      <c r="C31" s="30">
        <f>+C32+C38</f>
        <v>8180.942999999999</v>
      </c>
      <c r="D31" s="30">
        <f aca="true" t="shared" si="1" ref="D31:D48">+C31/$C$49*100</f>
        <v>53.679833682561984</v>
      </c>
      <c r="E31" s="30">
        <v>6321.639999999999</v>
      </c>
      <c r="F31" s="28"/>
    </row>
    <row r="32" spans="1:6" ht="16.5" customHeight="1">
      <c r="A32" s="4" t="s">
        <v>58</v>
      </c>
      <c r="B32" s="29">
        <v>26297.234000000004</v>
      </c>
      <c r="C32" s="29">
        <f>SUM(C33:C37)</f>
        <v>3016.7499999999995</v>
      </c>
      <c r="D32" s="29">
        <f t="shared" si="1"/>
        <v>19.794617596268406</v>
      </c>
      <c r="E32" s="29">
        <v>1982.252</v>
      </c>
      <c r="F32" s="28"/>
    </row>
    <row r="33" spans="1:6" ht="16.5" customHeight="1">
      <c r="A33" s="4" t="s">
        <v>59</v>
      </c>
      <c r="B33" s="29">
        <v>21169.918</v>
      </c>
      <c r="C33" s="29">
        <v>2378.87</v>
      </c>
      <c r="D33" s="29">
        <f t="shared" si="1"/>
        <v>15.609123050048904</v>
      </c>
      <c r="E33" s="29">
        <v>1554.117</v>
      </c>
      <c r="F33" s="28"/>
    </row>
    <row r="34" spans="1:6" ht="16.5" customHeight="1">
      <c r="A34" s="4" t="s">
        <v>60</v>
      </c>
      <c r="B34" s="29">
        <v>214.769</v>
      </c>
      <c r="C34" s="29">
        <v>11.845</v>
      </c>
      <c r="D34" s="29">
        <f t="shared" si="1"/>
        <v>0.0777218017494984</v>
      </c>
      <c r="E34" s="29">
        <v>7.806</v>
      </c>
      <c r="F34" s="28"/>
    </row>
    <row r="35" spans="1:6" ht="16.5" customHeight="1">
      <c r="A35" s="4" t="s">
        <v>61</v>
      </c>
      <c r="B35" s="29">
        <v>2099</v>
      </c>
      <c r="C35" s="29">
        <v>266.162</v>
      </c>
      <c r="D35" s="29">
        <f t="shared" si="1"/>
        <v>1.7464407089278169</v>
      </c>
      <c r="E35" s="29">
        <v>182</v>
      </c>
      <c r="F35" s="28"/>
    </row>
    <row r="36" spans="1:6" ht="16.5" customHeight="1">
      <c r="A36" s="4" t="s">
        <v>62</v>
      </c>
      <c r="B36" s="29">
        <v>2769.578</v>
      </c>
      <c r="C36" s="29">
        <v>352.334</v>
      </c>
      <c r="D36" s="29">
        <f t="shared" si="1"/>
        <v>2.311864356066507</v>
      </c>
      <c r="E36" s="29">
        <v>232.791</v>
      </c>
      <c r="F36" s="28"/>
    </row>
    <row r="37" spans="1:6" ht="16.5" customHeight="1">
      <c r="A37" s="4" t="s">
        <v>63</v>
      </c>
      <c r="B37" s="29">
        <v>43.969</v>
      </c>
      <c r="C37" s="29">
        <v>7.539</v>
      </c>
      <c r="D37" s="29">
        <f t="shared" si="1"/>
        <v>0.049467679475683285</v>
      </c>
      <c r="E37" s="29">
        <v>5.538</v>
      </c>
      <c r="F37" s="28"/>
    </row>
    <row r="38" spans="1:6" ht="16.5" customHeight="1">
      <c r="A38" s="4" t="s">
        <v>64</v>
      </c>
      <c r="B38" s="29">
        <v>46419.170999999995</v>
      </c>
      <c r="C38" s="29">
        <f>SUM(C39:C45)</f>
        <v>5164.193</v>
      </c>
      <c r="D38" s="29">
        <f t="shared" si="1"/>
        <v>33.88521608629358</v>
      </c>
      <c r="E38" s="29">
        <v>4339.388</v>
      </c>
      <c r="F38" s="28"/>
    </row>
    <row r="39" spans="1:6" ht="16.5" customHeight="1">
      <c r="A39" s="4" t="s">
        <v>65</v>
      </c>
      <c r="B39" s="29">
        <v>20223.767</v>
      </c>
      <c r="C39" s="29">
        <v>1811.43</v>
      </c>
      <c r="D39" s="29">
        <f t="shared" si="1"/>
        <v>11.885825524955163</v>
      </c>
      <c r="E39" s="29">
        <v>1650.406</v>
      </c>
      <c r="F39" s="28"/>
    </row>
    <row r="40" spans="1:6" ht="16.5" customHeight="1">
      <c r="A40" s="4" t="s">
        <v>66</v>
      </c>
      <c r="B40" s="29">
        <v>1251.791</v>
      </c>
      <c r="C40" s="29">
        <v>77.304</v>
      </c>
      <c r="D40" s="29">
        <f t="shared" si="1"/>
        <v>0.5072356405608464</v>
      </c>
      <c r="E40" s="29">
        <v>98.436</v>
      </c>
      <c r="F40" s="28"/>
    </row>
    <row r="41" spans="1:6" ht="16.5" customHeight="1">
      <c r="A41" s="4" t="s">
        <v>67</v>
      </c>
      <c r="B41" s="29">
        <v>19807.816</v>
      </c>
      <c r="C41" s="29">
        <v>1912.217</v>
      </c>
      <c r="D41" s="29">
        <f t="shared" si="1"/>
        <v>12.54714652393589</v>
      </c>
      <c r="E41" s="29">
        <v>1568.129</v>
      </c>
      <c r="F41" s="28"/>
    </row>
    <row r="42" spans="1:6" ht="16.5" customHeight="1">
      <c r="A42" s="4" t="s">
        <v>68</v>
      </c>
      <c r="B42" s="29">
        <v>1678.3</v>
      </c>
      <c r="C42" s="29">
        <v>214.388</v>
      </c>
      <c r="D42" s="29">
        <f t="shared" si="1"/>
        <v>1.4067219614581228</v>
      </c>
      <c r="E42" s="29">
        <v>162.922</v>
      </c>
      <c r="F42" s="28"/>
    </row>
    <row r="43" spans="1:6" ht="16.5" customHeight="1">
      <c r="A43" s="4" t="s">
        <v>69</v>
      </c>
      <c r="B43" s="29">
        <v>1219.077</v>
      </c>
      <c r="C43" s="29">
        <v>112.24</v>
      </c>
      <c r="D43" s="29">
        <f t="shared" si="1"/>
        <v>0.7364706651214606</v>
      </c>
      <c r="E43" s="29">
        <v>57.93</v>
      </c>
      <c r="F43" s="28"/>
    </row>
    <row r="44" spans="1:6" ht="16.5" customHeight="1">
      <c r="A44" s="4" t="s">
        <v>70</v>
      </c>
      <c r="B44" s="29">
        <v>171.489</v>
      </c>
      <c r="C44" s="29">
        <v>11.791</v>
      </c>
      <c r="D44" s="29">
        <f t="shared" si="1"/>
        <v>0.07736747694625039</v>
      </c>
      <c r="E44" s="29">
        <v>11.791</v>
      </c>
      <c r="F44" s="28"/>
    </row>
    <row r="45" spans="1:6" ht="16.5" customHeight="1">
      <c r="A45" s="4" t="s">
        <v>63</v>
      </c>
      <c r="B45" s="29">
        <v>2066.931</v>
      </c>
      <c r="C45" s="29">
        <v>1024.823</v>
      </c>
      <c r="D45" s="29">
        <f t="shared" si="1"/>
        <v>6.724448293315848</v>
      </c>
      <c r="E45" s="29">
        <v>789.774</v>
      </c>
      <c r="F45" s="28"/>
    </row>
    <row r="46" spans="1:6" ht="18" customHeight="1">
      <c r="A46" s="9" t="s">
        <v>86</v>
      </c>
      <c r="B46" s="30">
        <v>5084.777</v>
      </c>
      <c r="C46" s="30">
        <v>681.791</v>
      </c>
      <c r="D46" s="30">
        <f t="shared" si="1"/>
        <v>4.473619665394029</v>
      </c>
      <c r="E46" s="30">
        <v>489.466</v>
      </c>
      <c r="F46" s="28"/>
    </row>
    <row r="47" spans="1:6" ht="30">
      <c r="A47" s="34" t="s">
        <v>71</v>
      </c>
      <c r="B47" s="36">
        <v>25815.67</v>
      </c>
      <c r="C47" s="36">
        <f>15240.25-8864.46</f>
        <v>6375.790000000001</v>
      </c>
      <c r="D47" s="36">
        <f t="shared" si="1"/>
        <v>41.8351951351992</v>
      </c>
      <c r="E47" s="36">
        <v>3717.9300000000003</v>
      </c>
      <c r="F47" s="28"/>
    </row>
    <row r="48" spans="1:6" ht="19.5" customHeight="1">
      <c r="A48" s="35" t="s">
        <v>72</v>
      </c>
      <c r="B48" s="36">
        <v>52.31</v>
      </c>
      <c r="C48" s="36">
        <f>6.48-4.75</f>
        <v>1.7300000000000004</v>
      </c>
      <c r="D48" s="36">
        <f t="shared" si="1"/>
        <v>0.011351516844797998</v>
      </c>
      <c r="E48" s="36">
        <v>0.16400000000000148</v>
      </c>
      <c r="F48" s="28"/>
    </row>
    <row r="49" spans="1:6" ht="19.5" customHeight="1">
      <c r="A49" s="37" t="s">
        <v>73</v>
      </c>
      <c r="B49" s="36">
        <v>103669.162</v>
      </c>
      <c r="C49" s="36">
        <f>+C47+C48+C31+C46</f>
        <v>15240.253999999999</v>
      </c>
      <c r="D49" s="36">
        <f>+C49/$C$49*100</f>
        <v>100</v>
      </c>
      <c r="E49" s="36">
        <v>10529.2</v>
      </c>
      <c r="F49" s="28"/>
    </row>
    <row r="50" spans="1:5" ht="48.75" customHeight="1">
      <c r="A50" s="122" t="s">
        <v>205</v>
      </c>
      <c r="B50" s="122"/>
      <c r="C50" s="122"/>
      <c r="D50" s="122"/>
      <c r="E50" s="122"/>
    </row>
    <row r="51" spans="1:5" ht="21.75" customHeight="1">
      <c r="A51" t="s">
        <v>74</v>
      </c>
      <c r="B51" s="33"/>
      <c r="C51" s="33"/>
      <c r="D51" s="33"/>
      <c r="E51" s="33"/>
    </row>
    <row r="52" spans="1:5" ht="16.5" customHeight="1">
      <c r="A52" t="s">
        <v>75</v>
      </c>
      <c r="B52" s="33"/>
      <c r="C52" s="33"/>
      <c r="D52" s="33"/>
      <c r="E52" s="33"/>
    </row>
    <row r="53" spans="1:5" ht="21" customHeight="1">
      <c r="A53" t="s">
        <v>209</v>
      </c>
      <c r="B53" s="33"/>
      <c r="C53" s="33"/>
      <c r="D53" s="33"/>
      <c r="E53" s="33"/>
    </row>
    <row r="54" ht="21" customHeight="1">
      <c r="A54" t="s">
        <v>210</v>
      </c>
    </row>
    <row r="55" ht="15">
      <c r="A55" t="s">
        <v>193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80</v>
      </c>
      <c r="B61" s="2"/>
    </row>
    <row r="62" spans="1:2" ht="15">
      <c r="A62" s="2" t="s">
        <v>211</v>
      </c>
      <c r="B62" s="2"/>
    </row>
    <row r="63" spans="1:2" ht="15">
      <c r="A63" s="7" t="s">
        <v>16</v>
      </c>
      <c r="B63" s="7"/>
    </row>
    <row r="64" ht="15">
      <c r="A64" t="s">
        <v>54</v>
      </c>
    </row>
    <row r="65" spans="1:5" ht="25.5">
      <c r="A65" s="5" t="s">
        <v>1</v>
      </c>
      <c r="B65" s="6" t="s">
        <v>188</v>
      </c>
      <c r="C65" s="6" t="s">
        <v>189</v>
      </c>
      <c r="D65" s="6" t="s">
        <v>12</v>
      </c>
      <c r="E65" s="6" t="s">
        <v>77</v>
      </c>
    </row>
    <row r="66" spans="1:5" ht="15">
      <c r="A66" s="9" t="s">
        <v>3</v>
      </c>
      <c r="B66" s="30">
        <v>101200.075</v>
      </c>
      <c r="C66" s="30">
        <f>SUM(C67:C70)</f>
        <v>121799.752</v>
      </c>
      <c r="D66" s="30">
        <f>+C66/$C$75*100</f>
        <v>98.0178465592994</v>
      </c>
      <c r="E66" s="30">
        <v>83598.59000000001</v>
      </c>
    </row>
    <row r="67" spans="1:5" ht="15">
      <c r="A67" s="4" t="s">
        <v>4</v>
      </c>
      <c r="B67" s="29">
        <v>72716.405</v>
      </c>
      <c r="C67" s="29">
        <v>83840.67</v>
      </c>
      <c r="D67" s="29">
        <f>+C67/$C$75*100</f>
        <v>67.4704323493931</v>
      </c>
      <c r="E67" s="29">
        <v>58128.01</v>
      </c>
    </row>
    <row r="68" spans="1:5" ht="15">
      <c r="A68" s="4" t="s">
        <v>5</v>
      </c>
      <c r="B68" s="29">
        <v>17919.446</v>
      </c>
      <c r="C68" s="29">
        <v>23196.015</v>
      </c>
      <c r="D68" s="29">
        <f aca="true" t="shared" si="2" ref="D68:D75">+C68/$C$75*100</f>
        <v>18.66689711369205</v>
      </c>
      <c r="E68" s="29">
        <v>16122.37</v>
      </c>
    </row>
    <row r="69" spans="1:5" ht="15">
      <c r="A69" s="4" t="s">
        <v>6</v>
      </c>
      <c r="B69" s="29">
        <v>5084.777</v>
      </c>
      <c r="C69" s="29">
        <v>6939.197</v>
      </c>
      <c r="D69" s="29">
        <f t="shared" si="2"/>
        <v>5.58429007959516</v>
      </c>
      <c r="E69" s="29">
        <v>5107.36</v>
      </c>
    </row>
    <row r="70" spans="1:5" ht="15">
      <c r="A70" s="4" t="s">
        <v>7</v>
      </c>
      <c r="B70" s="29">
        <v>5479.447</v>
      </c>
      <c r="C70" s="29">
        <v>7823.87</v>
      </c>
      <c r="D70" s="29">
        <f t="shared" si="2"/>
        <v>6.296227016619096</v>
      </c>
      <c r="E70" s="29">
        <v>4240.85</v>
      </c>
    </row>
    <row r="71" spans="1:5" ht="15">
      <c r="A71" s="9" t="s">
        <v>8</v>
      </c>
      <c r="B71" s="30">
        <v>2469.081</v>
      </c>
      <c r="C71" s="30">
        <f>SUM(C72:C74)</f>
        <v>2463.08</v>
      </c>
      <c r="D71" s="30">
        <f t="shared" si="2"/>
        <v>1.9821534407005952</v>
      </c>
      <c r="E71" s="30">
        <v>1838.17</v>
      </c>
    </row>
    <row r="72" spans="1:5" ht="15">
      <c r="A72" s="4" t="s">
        <v>9</v>
      </c>
      <c r="B72" s="29"/>
      <c r="C72" s="29">
        <v>0.106</v>
      </c>
      <c r="D72" s="29">
        <f t="shared" si="2"/>
        <v>8.53030614979063E-05</v>
      </c>
      <c r="E72" s="29">
        <v>0.05</v>
      </c>
    </row>
    <row r="73" spans="1:5" ht="15">
      <c r="A73" s="4" t="s">
        <v>10</v>
      </c>
      <c r="B73" s="29">
        <v>2294.496</v>
      </c>
      <c r="C73" s="29">
        <v>2245.709</v>
      </c>
      <c r="D73" s="29">
        <f t="shared" si="2"/>
        <v>1.8072250276736006</v>
      </c>
      <c r="E73" s="29">
        <v>1666.76</v>
      </c>
    </row>
    <row r="74" spans="1:5" ht="15">
      <c r="A74" s="4" t="s">
        <v>11</v>
      </c>
      <c r="B74" s="29">
        <v>174.585</v>
      </c>
      <c r="C74" s="29">
        <v>217.265</v>
      </c>
      <c r="D74" s="29">
        <f t="shared" si="2"/>
        <v>0.17484310996549635</v>
      </c>
      <c r="E74" s="29">
        <v>171.36</v>
      </c>
    </row>
    <row r="75" spans="1:5" ht="15">
      <c r="A75" s="10" t="s">
        <v>13</v>
      </c>
      <c r="B75" s="32">
        <v>103669.156</v>
      </c>
      <c r="C75" s="32">
        <f>+C71+C66</f>
        <v>124262.832</v>
      </c>
      <c r="D75" s="32">
        <f t="shared" si="2"/>
        <v>100</v>
      </c>
      <c r="E75" s="32">
        <v>85436.76000000001</v>
      </c>
    </row>
    <row r="76" spans="1:5" ht="31.5" customHeight="1">
      <c r="A76" s="122" t="s">
        <v>14</v>
      </c>
      <c r="B76" s="122"/>
      <c r="C76" s="122"/>
      <c r="D76" s="122"/>
      <c r="E76" s="122"/>
    </row>
    <row r="77" spans="1:5" ht="15">
      <c r="A77" s="123" t="s">
        <v>212</v>
      </c>
      <c r="B77" s="123"/>
      <c r="C77" s="123"/>
      <c r="D77" s="123"/>
      <c r="E77" s="123"/>
    </row>
    <row r="78" spans="1:5" ht="15">
      <c r="A78" t="s">
        <v>213</v>
      </c>
      <c r="B78" s="50"/>
      <c r="C78" s="50"/>
      <c r="D78" s="50"/>
      <c r="E78" s="50"/>
    </row>
    <row r="79" spans="1:5" ht="15">
      <c r="A79" t="s">
        <v>190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DICIEMBRE DE 2016</v>
      </c>
      <c r="B86" s="2"/>
    </row>
    <row r="87" spans="1:2" ht="15">
      <c r="A87" s="7" t="s">
        <v>15</v>
      </c>
      <c r="B87" s="43"/>
    </row>
    <row r="88" ht="15">
      <c r="A88" t="s">
        <v>54</v>
      </c>
    </row>
    <row r="89" spans="1:5" ht="34.5" customHeight="1">
      <c r="A89" s="5" t="s">
        <v>1</v>
      </c>
      <c r="B89" s="6" t="s">
        <v>191</v>
      </c>
      <c r="C89" s="6" t="s">
        <v>192</v>
      </c>
      <c r="D89" s="6" t="s">
        <v>12</v>
      </c>
      <c r="E89" s="6" t="s">
        <v>76</v>
      </c>
    </row>
    <row r="90" spans="1:5" ht="15">
      <c r="A90" s="9" t="s">
        <v>57</v>
      </c>
      <c r="B90" s="30">
        <v>72716.405</v>
      </c>
      <c r="C90" s="30">
        <f>+C91+C97</f>
        <v>83840.665</v>
      </c>
      <c r="D90" s="30">
        <f>+C90/$C$108*100</f>
        <v>67.47043049752578</v>
      </c>
      <c r="E90" s="30">
        <v>58128.012</v>
      </c>
    </row>
    <row r="91" spans="1:5" ht="15">
      <c r="A91" s="4" t="s">
        <v>58</v>
      </c>
      <c r="B91" s="29">
        <v>26297.234000000004</v>
      </c>
      <c r="C91" s="29">
        <f>SUM(C92:C96)</f>
        <v>30067.355</v>
      </c>
      <c r="D91" s="29">
        <f>+C91/$C$108*100</f>
        <v>24.196580332132793</v>
      </c>
      <c r="E91" s="29">
        <v>20678.327</v>
      </c>
    </row>
    <row r="92" spans="1:5" ht="15">
      <c r="A92" s="4" t="s">
        <v>59</v>
      </c>
      <c r="B92" s="29">
        <v>21169.918</v>
      </c>
      <c r="C92" s="29">
        <v>23766.209</v>
      </c>
      <c r="D92" s="29">
        <f aca="true" t="shared" si="3" ref="D92:D108">+C92/$C$108*100</f>
        <v>19.125758992061566</v>
      </c>
      <c r="E92" s="29">
        <v>16268.039</v>
      </c>
    </row>
    <row r="93" spans="1:5" ht="15">
      <c r="A93" s="4" t="s">
        <v>60</v>
      </c>
      <c r="B93" s="29">
        <v>214.769</v>
      </c>
      <c r="C93" s="29">
        <v>206.736</v>
      </c>
      <c r="D93" s="29">
        <f t="shared" si="3"/>
        <v>0.1663699461274131</v>
      </c>
      <c r="E93" s="29">
        <v>147.999</v>
      </c>
    </row>
    <row r="94" spans="1:5" ht="15">
      <c r="A94" s="4" t="s">
        <v>61</v>
      </c>
      <c r="B94" s="29">
        <v>2099</v>
      </c>
      <c r="C94" s="29">
        <v>2710.219</v>
      </c>
      <c r="D94" s="29">
        <f t="shared" si="3"/>
        <v>2.181037598790203</v>
      </c>
      <c r="E94" s="29">
        <v>1892.707</v>
      </c>
    </row>
    <row r="95" spans="1:5" ht="15">
      <c r="A95" s="4" t="s">
        <v>62</v>
      </c>
      <c r="B95" s="29">
        <v>2769.578</v>
      </c>
      <c r="C95" s="29">
        <v>3312.83</v>
      </c>
      <c r="D95" s="29">
        <f t="shared" si="3"/>
        <v>2.6659863237620827</v>
      </c>
      <c r="E95" s="29">
        <v>2317.717</v>
      </c>
    </row>
    <row r="96" spans="1:5" ht="15">
      <c r="A96" s="4" t="s">
        <v>63</v>
      </c>
      <c r="B96" s="29">
        <v>43.969</v>
      </c>
      <c r="C96" s="29">
        <f>71.282+0.079</f>
        <v>71.36099999999999</v>
      </c>
      <c r="D96" s="29">
        <f t="shared" si="3"/>
        <v>0.05742747139152506</v>
      </c>
      <c r="E96" s="29">
        <v>51.865</v>
      </c>
    </row>
    <row r="97" spans="1:5" ht="15">
      <c r="A97" s="4" t="s">
        <v>64</v>
      </c>
      <c r="B97" s="29">
        <v>46419.170999999995</v>
      </c>
      <c r="C97" s="29">
        <f>SUM(C98:C104)</f>
        <v>53773.31</v>
      </c>
      <c r="D97" s="29">
        <f t="shared" si="3"/>
        <v>43.273850165392986</v>
      </c>
      <c r="E97" s="29">
        <v>37449.685000000005</v>
      </c>
    </row>
    <row r="98" spans="1:5" ht="15">
      <c r="A98" s="4" t="s">
        <v>65</v>
      </c>
      <c r="B98" s="29">
        <v>20223.767</v>
      </c>
      <c r="C98" s="29">
        <v>18592.195</v>
      </c>
      <c r="D98" s="29">
        <f t="shared" si="3"/>
        <v>14.961992495454876</v>
      </c>
      <c r="E98" s="29">
        <v>16308.031</v>
      </c>
    </row>
    <row r="99" spans="1:6" ht="15">
      <c r="A99" s="4" t="s">
        <v>66</v>
      </c>
      <c r="B99" s="29">
        <v>1251.791</v>
      </c>
      <c r="C99" s="29">
        <v>1080.873</v>
      </c>
      <c r="D99" s="29">
        <f t="shared" si="3"/>
        <v>0.8698281033810047</v>
      </c>
      <c r="E99" s="29">
        <v>1008.876</v>
      </c>
      <c r="F99" s="118"/>
    </row>
    <row r="100" spans="1:6" ht="15">
      <c r="A100" s="4" t="s">
        <v>67</v>
      </c>
      <c r="B100" s="29">
        <v>19807.816</v>
      </c>
      <c r="C100" s="29">
        <v>20809.735</v>
      </c>
      <c r="D100" s="29">
        <f t="shared" si="3"/>
        <v>16.74654869435291</v>
      </c>
      <c r="E100" s="29">
        <v>15456.019</v>
      </c>
      <c r="F100" s="41"/>
    </row>
    <row r="101" spans="1:5" ht="15">
      <c r="A101" s="4" t="s">
        <v>68</v>
      </c>
      <c r="B101" s="29">
        <v>1678.3</v>
      </c>
      <c r="C101" s="29">
        <v>1948.042</v>
      </c>
      <c r="D101" s="29">
        <f t="shared" si="3"/>
        <v>1.5676787912794001</v>
      </c>
      <c r="E101" s="29">
        <v>1331.644</v>
      </c>
    </row>
    <row r="102" spans="1:5" ht="15">
      <c r="A102" s="4" t="s">
        <v>69</v>
      </c>
      <c r="B102" s="29">
        <v>1219.077</v>
      </c>
      <c r="C102" s="29">
        <v>1111.715</v>
      </c>
      <c r="D102" s="29">
        <f t="shared" si="3"/>
        <v>0.8946480760923935</v>
      </c>
      <c r="E102" s="29">
        <v>874.343</v>
      </c>
    </row>
    <row r="103" spans="1:5" ht="15">
      <c r="A103" s="4" t="s">
        <v>70</v>
      </c>
      <c r="B103" s="29">
        <v>171.489</v>
      </c>
      <c r="C103" s="29">
        <v>171.489</v>
      </c>
      <c r="D103" s="29">
        <f t="shared" si="3"/>
        <v>0.13800506777457214</v>
      </c>
      <c r="E103" s="29">
        <v>171.489</v>
      </c>
    </row>
    <row r="104" spans="1:5" ht="15">
      <c r="A104" s="4" t="s">
        <v>63</v>
      </c>
      <c r="B104" s="29">
        <v>2066.931</v>
      </c>
      <c r="C104" s="29">
        <v>10059.261</v>
      </c>
      <c r="D104" s="29">
        <f t="shared" si="3"/>
        <v>8.09514893705783</v>
      </c>
      <c r="E104" s="29">
        <v>2299.283</v>
      </c>
    </row>
    <row r="105" spans="1:5" ht="21.75" customHeight="1">
      <c r="A105" s="9" t="s">
        <v>86</v>
      </c>
      <c r="B105" s="30">
        <v>5084.777</v>
      </c>
      <c r="C105" s="30">
        <v>6939.197</v>
      </c>
      <c r="D105" s="30">
        <f t="shared" si="3"/>
        <v>5.58429025935254</v>
      </c>
      <c r="E105" s="30">
        <v>5107.356</v>
      </c>
    </row>
    <row r="106" spans="1:5" ht="30">
      <c r="A106" s="34" t="s">
        <v>71</v>
      </c>
      <c r="B106" s="36">
        <v>25815.67</v>
      </c>
      <c r="C106" s="36">
        <f>124262.83-90786.34</f>
        <v>33476.490000000005</v>
      </c>
      <c r="D106" s="36">
        <f t="shared" si="3"/>
        <v>26.940067708743925</v>
      </c>
      <c r="E106" s="36">
        <v>22183.34999999999</v>
      </c>
    </row>
    <row r="107" spans="1:5" ht="26.25" customHeight="1">
      <c r="A107" s="35" t="s">
        <v>72</v>
      </c>
      <c r="B107" s="36">
        <v>52.31</v>
      </c>
      <c r="C107" s="36">
        <f>0.742+5.734</f>
        <v>6.476</v>
      </c>
      <c r="D107" s="36">
        <f t="shared" si="3"/>
        <v>0.005211534377762592</v>
      </c>
      <c r="E107" s="36">
        <v>18.044</v>
      </c>
    </row>
    <row r="108" spans="1:5" ht="15.75">
      <c r="A108" s="37" t="s">
        <v>73</v>
      </c>
      <c r="B108" s="36">
        <v>103669.162</v>
      </c>
      <c r="C108" s="36">
        <f>+C106+C107+C90+C105</f>
        <v>124262.828</v>
      </c>
      <c r="D108" s="36">
        <f t="shared" si="3"/>
        <v>100</v>
      </c>
      <c r="E108" s="36">
        <v>85436.76199999999</v>
      </c>
    </row>
    <row r="109" spans="1:5" ht="51" customHeight="1">
      <c r="A109" s="122" t="str">
        <f>A50</f>
        <v>(1)En Otros Recursos Nacionales y Provinciales se incluyen: Las Contribuciones de Seguridad Social, Ventas de Bienes y Serv. Públicos, Rentas de la Propiedad, Transferencias corrientes (salvo las expresadas en (2)) y Recursos de Capital.</v>
      </c>
      <c r="B109" s="122"/>
      <c r="C109" s="122"/>
      <c r="D109" s="122"/>
      <c r="E109" s="122"/>
    </row>
    <row r="110" spans="1:5" ht="19.5" customHeight="1">
      <c r="A110" t="s">
        <v>74</v>
      </c>
      <c r="B110" s="50"/>
      <c r="C110" s="50"/>
      <c r="D110" s="50"/>
      <c r="E110" s="50"/>
    </row>
    <row r="111" spans="1:5" ht="15">
      <c r="A111" t="s">
        <v>75</v>
      </c>
      <c r="B111" s="50"/>
      <c r="C111" s="50"/>
      <c r="D111" s="50"/>
      <c r="E111" s="50"/>
    </row>
    <row r="112" spans="1:5" ht="15">
      <c r="A112" t="s">
        <v>214</v>
      </c>
      <c r="B112" s="50"/>
      <c r="C112" s="50"/>
      <c r="D112" s="50"/>
      <c r="E112" s="50"/>
    </row>
    <row r="113" ht="15">
      <c r="A113" t="s">
        <v>215</v>
      </c>
    </row>
    <row r="114" ht="15">
      <c r="A114" t="s">
        <v>193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9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A1">
      <selection activeCell="A3" sqref="A3:IV141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81</v>
      </c>
      <c r="B2" s="2"/>
    </row>
    <row r="3" spans="1:2" ht="15">
      <c r="A3" s="2" t="s">
        <v>216</v>
      </c>
      <c r="B3" s="2"/>
    </row>
    <row r="4" spans="1:2" ht="15">
      <c r="A4" s="2" t="s">
        <v>18</v>
      </c>
      <c r="B4" s="2"/>
    </row>
    <row r="5" ht="15">
      <c r="A5" t="s">
        <v>54</v>
      </c>
    </row>
    <row r="6" spans="1:7" ht="38.25">
      <c r="A6" s="5" t="s">
        <v>1</v>
      </c>
      <c r="B6" s="6" t="s">
        <v>194</v>
      </c>
      <c r="C6" s="6" t="s">
        <v>195</v>
      </c>
      <c r="D6" s="6" t="s">
        <v>40</v>
      </c>
      <c r="E6" s="6" t="s">
        <v>83</v>
      </c>
      <c r="F6" s="22"/>
      <c r="G6" s="22"/>
    </row>
    <row r="7" spans="1:7" ht="15">
      <c r="A7" s="11" t="s">
        <v>19</v>
      </c>
      <c r="B7" s="30">
        <v>91413.062</v>
      </c>
      <c r="C7" s="30">
        <f>+C8+C9+C13+C14+C15+C16</f>
        <v>13686.7858</v>
      </c>
      <c r="D7" s="30">
        <f aca="true" t="shared" si="0" ref="D7:D29">+C7/$C$30*100</f>
        <v>85.61964659270011</v>
      </c>
      <c r="E7" s="30">
        <v>10746.732</v>
      </c>
      <c r="F7" s="27"/>
      <c r="G7" s="38"/>
    </row>
    <row r="8" spans="1:7" ht="15">
      <c r="A8" s="12" t="s">
        <v>20</v>
      </c>
      <c r="B8" s="29">
        <v>40688.899</v>
      </c>
      <c r="C8" s="29">
        <v>6125.41</v>
      </c>
      <c r="D8" s="29">
        <f t="shared" si="0"/>
        <v>38.31837855133169</v>
      </c>
      <c r="E8" s="29">
        <v>4517.39</v>
      </c>
      <c r="F8" s="27"/>
      <c r="G8" s="27"/>
    </row>
    <row r="9" spans="1:7" ht="15">
      <c r="A9" s="12" t="s">
        <v>21</v>
      </c>
      <c r="B9" s="29">
        <f>SUM(B10:B12)</f>
        <v>12729.48</v>
      </c>
      <c r="C9" s="29">
        <f>SUM(C10:C12)</f>
        <v>1779.55</v>
      </c>
      <c r="D9" s="29">
        <f t="shared" si="0"/>
        <v>11.132229606021852</v>
      </c>
      <c r="E9" s="29">
        <v>1728.442</v>
      </c>
      <c r="F9" s="27"/>
      <c r="G9" s="27"/>
    </row>
    <row r="10" spans="1:7" ht="15">
      <c r="A10" s="12" t="s">
        <v>22</v>
      </c>
      <c r="B10" s="29">
        <v>2059.27</v>
      </c>
      <c r="C10" s="29">
        <v>285</v>
      </c>
      <c r="D10" s="29">
        <f t="shared" si="0"/>
        <v>1.7828582718756023</v>
      </c>
      <c r="E10" s="29">
        <v>417.757</v>
      </c>
      <c r="F10" s="27" t="s">
        <v>82</v>
      </c>
      <c r="G10" s="27"/>
    </row>
    <row r="11" spans="1:7" ht="15">
      <c r="A11" s="12" t="s">
        <v>23</v>
      </c>
      <c r="B11" s="29">
        <v>10640.21</v>
      </c>
      <c r="C11" s="29">
        <v>1477.96</v>
      </c>
      <c r="D11" s="29">
        <f t="shared" si="0"/>
        <v>9.245590215793912</v>
      </c>
      <c r="E11" s="29">
        <v>1310.646</v>
      </c>
      <c r="F11" s="27"/>
      <c r="G11" s="27"/>
    </row>
    <row r="12" spans="1:7" ht="15">
      <c r="A12" s="12" t="s">
        <v>24</v>
      </c>
      <c r="B12" s="29">
        <v>30</v>
      </c>
      <c r="C12" s="29">
        <v>16.59</v>
      </c>
      <c r="D12" s="29">
        <f t="shared" si="0"/>
        <v>0.10378111835233769</v>
      </c>
      <c r="E12" s="29">
        <v>0.039</v>
      </c>
      <c r="F12" s="27"/>
      <c r="G12" s="27"/>
    </row>
    <row r="13" spans="1:7" ht="15">
      <c r="A13" s="12" t="s">
        <v>25</v>
      </c>
      <c r="B13" s="29">
        <v>172.5</v>
      </c>
      <c r="C13" s="29">
        <v>60.984</v>
      </c>
      <c r="D13" s="29">
        <f t="shared" si="0"/>
        <v>0.3814941363230236</v>
      </c>
      <c r="E13" s="29">
        <v>24.51</v>
      </c>
      <c r="F13" s="27"/>
      <c r="G13" s="27"/>
    </row>
    <row r="14" spans="1:7" ht="15">
      <c r="A14" s="12" t="s">
        <v>26</v>
      </c>
      <c r="B14" s="29">
        <v>16373.954</v>
      </c>
      <c r="C14" s="29">
        <v>2574.4784</v>
      </c>
      <c r="D14" s="29">
        <f t="shared" si="0"/>
        <v>16.10501793405286</v>
      </c>
      <c r="E14" s="29">
        <v>1833.99</v>
      </c>
      <c r="F14" s="27"/>
      <c r="G14" s="27"/>
    </row>
    <row r="15" spans="1:7" ht="15">
      <c r="A15" s="12" t="s">
        <v>27</v>
      </c>
      <c r="B15" s="29">
        <v>3681.133</v>
      </c>
      <c r="C15" s="29">
        <v>436.7494</v>
      </c>
      <c r="D15" s="29">
        <f t="shared" si="0"/>
        <v>2.7321483527252846</v>
      </c>
      <c r="E15" s="29">
        <v>348.05</v>
      </c>
      <c r="F15" s="27"/>
      <c r="G15" s="27"/>
    </row>
    <row r="16" spans="1:9" ht="15">
      <c r="A16" s="12" t="s">
        <v>28</v>
      </c>
      <c r="B16" s="29">
        <v>17767.093</v>
      </c>
      <c r="C16" s="29">
        <f>+C17+C18+C21</f>
        <v>2709.6139999999996</v>
      </c>
      <c r="D16" s="29">
        <f t="shared" si="0"/>
        <v>16.950378012245395</v>
      </c>
      <c r="E16" s="29">
        <v>2294.35</v>
      </c>
      <c r="F16" s="120"/>
      <c r="G16" s="27"/>
      <c r="H16" s="29"/>
      <c r="I16" s="41"/>
    </row>
    <row r="17" spans="1:9" ht="15">
      <c r="A17" s="12" t="s">
        <v>29</v>
      </c>
      <c r="B17" s="29">
        <v>8089.624</v>
      </c>
      <c r="C17" s="29">
        <v>1235.974</v>
      </c>
      <c r="D17" s="29">
        <f t="shared" si="0"/>
        <v>7.731812174467281</v>
      </c>
      <c r="E17" s="29">
        <v>969.17</v>
      </c>
      <c r="F17" s="120"/>
      <c r="G17" s="27"/>
      <c r="H17" s="29"/>
      <c r="I17" s="41"/>
    </row>
    <row r="18" spans="1:9" ht="15">
      <c r="A18" s="12" t="s">
        <v>30</v>
      </c>
      <c r="B18" s="29">
        <v>9144.059000000001</v>
      </c>
      <c r="C18" s="29">
        <f>SUM(C19:C20)</f>
        <v>1140.19</v>
      </c>
      <c r="D18" s="29">
        <f t="shared" si="0"/>
        <v>7.132621659683659</v>
      </c>
      <c r="E18" s="29">
        <v>1241.47</v>
      </c>
      <c r="F18" s="120"/>
      <c r="G18" s="27"/>
      <c r="H18" s="29"/>
      <c r="I18" s="41"/>
    </row>
    <row r="19" spans="1:9" ht="15">
      <c r="A19" s="12" t="s">
        <v>239</v>
      </c>
      <c r="B19" s="44">
        <v>8660.449</v>
      </c>
      <c r="C19" s="29">
        <v>937.63</v>
      </c>
      <c r="D19" s="29">
        <f t="shared" si="0"/>
        <v>5.865478601609547</v>
      </c>
      <c r="E19" s="29">
        <v>734.75</v>
      </c>
      <c r="F19" s="120"/>
      <c r="G19" s="27"/>
      <c r="H19" s="29"/>
      <c r="I19" s="41"/>
    </row>
    <row r="20" spans="1:9" ht="15">
      <c r="A20" s="12" t="s">
        <v>237</v>
      </c>
      <c r="B20" s="44">
        <v>483.61</v>
      </c>
      <c r="C20" s="29">
        <v>202.56</v>
      </c>
      <c r="D20" s="29">
        <f t="shared" si="0"/>
        <v>1.267143058074112</v>
      </c>
      <c r="E20" s="29">
        <v>506.72</v>
      </c>
      <c r="F20" s="120"/>
      <c r="G20" s="27"/>
      <c r="H20" s="29"/>
      <c r="I20" s="41"/>
    </row>
    <row r="21" spans="1:9" ht="15">
      <c r="A21" s="12" t="s">
        <v>31</v>
      </c>
      <c r="B21" s="44">
        <v>533.4099999999999</v>
      </c>
      <c r="C21" s="29">
        <v>333.45</v>
      </c>
      <c r="D21" s="29">
        <f t="shared" si="0"/>
        <v>2.0859441780944543</v>
      </c>
      <c r="E21" s="29">
        <v>83.71</v>
      </c>
      <c r="F21" s="120"/>
      <c r="G21" s="27"/>
      <c r="H21" s="29"/>
      <c r="I21" s="41"/>
    </row>
    <row r="22" spans="1:7" ht="15">
      <c r="A22" s="13" t="s">
        <v>32</v>
      </c>
      <c r="B22" s="31">
        <v>11602.785</v>
      </c>
      <c r="C22" s="31">
        <f>+C23+C28+C29</f>
        <v>2298.781</v>
      </c>
      <c r="D22" s="31">
        <f t="shared" si="0"/>
        <v>14.38035340729989</v>
      </c>
      <c r="E22" s="31">
        <v>1171.1399999999999</v>
      </c>
      <c r="F22" s="27"/>
      <c r="G22" s="27"/>
    </row>
    <row r="23" spans="1:7" ht="15">
      <c r="A23" s="12" t="s">
        <v>33</v>
      </c>
      <c r="B23" s="29">
        <v>8175.071</v>
      </c>
      <c r="C23" s="29">
        <f>SUM(C24:C27)</f>
        <v>1861.509</v>
      </c>
      <c r="D23" s="29">
        <f t="shared" si="0"/>
        <v>11.64493585551186</v>
      </c>
      <c r="E23" s="29">
        <v>887.21</v>
      </c>
      <c r="F23" s="27"/>
      <c r="G23" s="27"/>
    </row>
    <row r="24" spans="1:7" ht="15">
      <c r="A24" s="12" t="s">
        <v>34</v>
      </c>
      <c r="B24" s="29">
        <v>137.7</v>
      </c>
      <c r="C24" s="29">
        <v>7.998</v>
      </c>
      <c r="D24" s="29">
        <f t="shared" si="0"/>
        <v>0.05003263318758269</v>
      </c>
      <c r="E24" s="29">
        <v>0.73</v>
      </c>
      <c r="F24" s="27"/>
      <c r="G24" s="27"/>
    </row>
    <row r="25" spans="1:7" ht="15">
      <c r="A25" s="12" t="s">
        <v>35</v>
      </c>
      <c r="B25" s="29">
        <v>6075.93</v>
      </c>
      <c r="C25" s="29">
        <v>1542.821</v>
      </c>
      <c r="D25" s="29">
        <f t="shared" si="0"/>
        <v>9.651337480257501</v>
      </c>
      <c r="E25" s="29">
        <v>650.5</v>
      </c>
      <c r="F25" s="27"/>
      <c r="G25" s="27"/>
    </row>
    <row r="26" spans="1:7" ht="15">
      <c r="A26" s="12" t="s">
        <v>36</v>
      </c>
      <c r="B26" s="29">
        <v>960.701</v>
      </c>
      <c r="C26" s="29">
        <v>172.423</v>
      </c>
      <c r="D26" s="29">
        <f t="shared" si="0"/>
        <v>1.0786167431986209</v>
      </c>
      <c r="E26" s="29">
        <v>109.68</v>
      </c>
      <c r="F26" s="27"/>
      <c r="G26" s="27"/>
    </row>
    <row r="27" spans="1:7" ht="15">
      <c r="A27" s="12" t="s">
        <v>24</v>
      </c>
      <c r="B27" s="29">
        <v>1000.7399999999998</v>
      </c>
      <c r="C27" s="29">
        <v>138.267</v>
      </c>
      <c r="D27" s="29">
        <f t="shared" si="0"/>
        <v>0.8649489988681539</v>
      </c>
      <c r="E27" s="29">
        <v>126.3</v>
      </c>
      <c r="F27" s="27"/>
      <c r="G27" s="27"/>
    </row>
    <row r="28" spans="1:7" ht="15">
      <c r="A28" s="12" t="s">
        <v>37</v>
      </c>
      <c r="B28" s="29">
        <v>3044.935</v>
      </c>
      <c r="C28" s="29">
        <v>434</v>
      </c>
      <c r="D28" s="29">
        <f t="shared" si="0"/>
        <v>2.7149490876982854</v>
      </c>
      <c r="E28" s="29">
        <v>261.32</v>
      </c>
      <c r="F28" s="27"/>
      <c r="G28" s="27"/>
    </row>
    <row r="29" spans="1:7" ht="15">
      <c r="A29" s="12" t="s">
        <v>38</v>
      </c>
      <c r="B29" s="29">
        <v>382.779</v>
      </c>
      <c r="C29" s="29">
        <v>3.272</v>
      </c>
      <c r="D29" s="29">
        <f t="shared" si="0"/>
        <v>0.020468464089743753</v>
      </c>
      <c r="E29" s="29">
        <v>22.61</v>
      </c>
      <c r="F29" s="27"/>
      <c r="G29" s="27"/>
    </row>
    <row r="30" spans="1:7" ht="15">
      <c r="A30" s="14" t="s">
        <v>39</v>
      </c>
      <c r="B30" s="32">
        <v>103015.84700000001</v>
      </c>
      <c r="C30" s="32">
        <f>+C22+C7</f>
        <v>15985.5668</v>
      </c>
      <c r="D30" s="32">
        <f>+C30/$C$30*100</f>
        <v>100</v>
      </c>
      <c r="E30" s="32">
        <v>11917.872</v>
      </c>
      <c r="F30" s="27"/>
      <c r="G30" s="38"/>
    </row>
    <row r="31" spans="1:7" ht="33.75" customHeight="1">
      <c r="A31" s="124" t="s">
        <v>14</v>
      </c>
      <c r="B31" s="124"/>
      <c r="C31" s="124"/>
      <c r="D31" s="124"/>
      <c r="E31" s="124"/>
      <c r="F31" s="42"/>
      <c r="G31" s="42"/>
    </row>
    <row r="32" spans="1:7" ht="30" customHeight="1">
      <c r="A32" s="123" t="s">
        <v>217</v>
      </c>
      <c r="B32" s="123"/>
      <c r="C32" s="123"/>
      <c r="D32" s="123"/>
      <c r="E32" s="123"/>
      <c r="F32" s="20"/>
      <c r="G32" s="20"/>
    </row>
    <row r="33" spans="1:7" ht="16.5" customHeight="1">
      <c r="A33" s="123" t="s">
        <v>218</v>
      </c>
      <c r="B33" s="123"/>
      <c r="C33" s="123"/>
      <c r="D33" s="123"/>
      <c r="E33" s="123"/>
      <c r="F33" s="20"/>
      <c r="G33" s="20"/>
    </row>
    <row r="34" spans="1:7" ht="16.5" customHeight="1">
      <c r="A34" s="123" t="s">
        <v>187</v>
      </c>
      <c r="B34" s="123"/>
      <c r="C34" s="123"/>
      <c r="D34" s="123"/>
      <c r="E34" s="123"/>
      <c r="F34" s="20"/>
      <c r="G34" s="20"/>
    </row>
    <row r="35" spans="1:7" ht="33" customHeight="1">
      <c r="A35" s="123" t="s">
        <v>229</v>
      </c>
      <c r="B35" s="123"/>
      <c r="C35" s="123"/>
      <c r="D35" s="123"/>
      <c r="E35" s="123"/>
      <c r="F35" s="117"/>
      <c r="G35" s="117"/>
    </row>
    <row r="36" spans="1:7" ht="16.5" customHeight="1">
      <c r="A36" s="123" t="s">
        <v>196</v>
      </c>
      <c r="B36" s="123"/>
      <c r="C36" s="123"/>
      <c r="D36" s="123"/>
      <c r="E36" s="123"/>
      <c r="F36" s="20"/>
      <c r="G36" s="20"/>
    </row>
    <row r="37" spans="1:7" ht="16.5" customHeight="1">
      <c r="A37" s="112"/>
      <c r="B37" s="112"/>
      <c r="C37" s="112"/>
      <c r="D37" s="112"/>
      <c r="E37" s="112"/>
      <c r="F37" s="116"/>
      <c r="G37" s="112"/>
    </row>
    <row r="38" ht="15">
      <c r="A38" t="s">
        <v>182</v>
      </c>
    </row>
    <row r="39" spans="1:2" ht="15">
      <c r="A39" s="3" t="s">
        <v>203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41"/>
    </row>
    <row r="42" ht="15">
      <c r="A42" s="2" t="s">
        <v>87</v>
      </c>
    </row>
    <row r="43" spans="1:2" ht="15">
      <c r="A43" s="2" t="s">
        <v>84</v>
      </c>
      <c r="B43" s="2"/>
    </row>
    <row r="44" ht="15">
      <c r="A44" t="s">
        <v>54</v>
      </c>
    </row>
    <row r="45" spans="1:7" ht="38.25">
      <c r="A45" s="5" t="s">
        <v>1</v>
      </c>
      <c r="B45" s="6" t="s">
        <v>194</v>
      </c>
      <c r="C45" s="6" t="s">
        <v>195</v>
      </c>
      <c r="D45" s="6" t="s">
        <v>40</v>
      </c>
      <c r="E45" s="6" t="s">
        <v>83</v>
      </c>
      <c r="F45" s="22"/>
      <c r="G45" s="22"/>
    </row>
    <row r="46" spans="1:7" ht="15">
      <c r="A46" s="15"/>
      <c r="B46" s="15"/>
      <c r="C46" s="8"/>
      <c r="D46" s="8"/>
      <c r="E46" s="8"/>
      <c r="F46" s="27"/>
      <c r="G46" s="27"/>
    </row>
    <row r="47" spans="1:7" ht="15">
      <c r="A47" s="16" t="s">
        <v>41</v>
      </c>
      <c r="B47" s="39">
        <v>19111.911</v>
      </c>
      <c r="C47" s="29">
        <f>2558.41+109.36</f>
        <v>2667.77</v>
      </c>
      <c r="D47" s="29">
        <f>+C47/$C$59*100</f>
        <v>14.780790783969703</v>
      </c>
      <c r="E47" s="29">
        <v>1926.829</v>
      </c>
      <c r="F47" s="27"/>
      <c r="G47" s="27"/>
    </row>
    <row r="48" spans="1:7" ht="15">
      <c r="A48" s="17"/>
      <c r="B48" s="40"/>
      <c r="C48" s="29"/>
      <c r="D48" s="29"/>
      <c r="E48" s="29"/>
      <c r="F48" s="27"/>
      <c r="G48" s="27"/>
    </row>
    <row r="49" spans="1:7" ht="15">
      <c r="A49" s="16" t="s">
        <v>42</v>
      </c>
      <c r="B49" s="39">
        <v>10770.459</v>
      </c>
      <c r="C49" s="29">
        <v>1482.797</v>
      </c>
      <c r="D49" s="29">
        <f>+C49/$C$59*100</f>
        <v>8.215442947517186</v>
      </c>
      <c r="E49" s="29">
        <v>1071.393</v>
      </c>
      <c r="F49" s="27"/>
      <c r="G49" s="27"/>
    </row>
    <row r="50" spans="1:7" ht="15">
      <c r="A50" s="17"/>
      <c r="B50" s="40"/>
      <c r="C50" s="29"/>
      <c r="D50" s="29"/>
      <c r="E50" s="29"/>
      <c r="F50" s="27"/>
      <c r="G50" s="27"/>
    </row>
    <row r="51" spans="1:7" ht="15">
      <c r="A51" s="16" t="s">
        <v>43</v>
      </c>
      <c r="B51" s="39">
        <v>62270.801999999996</v>
      </c>
      <c r="C51" s="29">
        <v>9632.343</v>
      </c>
      <c r="D51" s="29">
        <f>+C51/$C$59*100</f>
        <v>53.36803646582542</v>
      </c>
      <c r="E51" s="29">
        <v>7854.175</v>
      </c>
      <c r="F51" s="27"/>
      <c r="G51" s="27"/>
    </row>
    <row r="52" spans="1:7" ht="15">
      <c r="A52" s="17"/>
      <c r="B52" s="40"/>
      <c r="C52" s="29"/>
      <c r="D52" s="29"/>
      <c r="E52" s="29"/>
      <c r="F52" s="27"/>
      <c r="G52" s="27"/>
    </row>
    <row r="53" spans="1:7" ht="15">
      <c r="A53" s="16" t="s">
        <v>44</v>
      </c>
      <c r="B53" s="39">
        <v>10640.08</v>
      </c>
      <c r="C53" s="29">
        <v>2128.097</v>
      </c>
      <c r="D53" s="29">
        <f>+C53/$C$59*100</f>
        <v>11.790730282218323</v>
      </c>
      <c r="E53" s="29">
        <v>990.384</v>
      </c>
      <c r="F53" s="27"/>
      <c r="G53" s="27"/>
    </row>
    <row r="54" spans="1:7" ht="15">
      <c r="A54" s="17"/>
      <c r="B54" s="40"/>
      <c r="C54" s="29"/>
      <c r="D54" s="29"/>
      <c r="E54" s="29"/>
      <c r="F54" s="27"/>
      <c r="G54" s="27"/>
    </row>
    <row r="55" spans="1:7" ht="15">
      <c r="A55" s="16" t="s">
        <v>45</v>
      </c>
      <c r="B55" s="29">
        <v>222.59199999999998</v>
      </c>
      <c r="C55" s="29">
        <v>74.563</v>
      </c>
      <c r="D55" s="29">
        <f>+C55/$C$59*100</f>
        <v>0.41311661171132935</v>
      </c>
      <c r="E55" s="29">
        <v>75.091</v>
      </c>
      <c r="F55" s="27"/>
      <c r="G55" s="27"/>
    </row>
    <row r="56" spans="1:7" ht="15">
      <c r="A56" s="17"/>
      <c r="B56" s="29"/>
      <c r="C56" s="29"/>
      <c r="D56" s="29"/>
      <c r="E56" s="29"/>
      <c r="F56" s="27"/>
      <c r="G56" s="27"/>
    </row>
    <row r="57" spans="1:7" ht="15">
      <c r="A57" s="16" t="s">
        <v>79</v>
      </c>
      <c r="B57" s="29">
        <v>8728.021999999999</v>
      </c>
      <c r="C57" s="29">
        <v>2063.329</v>
      </c>
      <c r="D57" s="29">
        <f>+C57/$C$59*100</f>
        <v>11.431882908758036</v>
      </c>
      <c r="E57" s="29">
        <v>-5.637</v>
      </c>
      <c r="F57" s="27"/>
      <c r="G57" s="27"/>
    </row>
    <row r="58" spans="1:7" ht="15">
      <c r="A58" s="46"/>
      <c r="B58" s="47"/>
      <c r="C58" s="47"/>
      <c r="D58" s="47"/>
      <c r="E58" s="47"/>
      <c r="F58" s="27"/>
      <c r="G58" s="27"/>
    </row>
    <row r="59" spans="1:8" ht="15">
      <c r="A59" s="18" t="s">
        <v>46</v>
      </c>
      <c r="B59" s="19">
        <v>111743.866</v>
      </c>
      <c r="C59" s="19">
        <f>SUM(C47:C57)</f>
        <v>18048.899</v>
      </c>
      <c r="D59" s="19">
        <f>+C59/$C$59*100</f>
        <v>100</v>
      </c>
      <c r="E59" s="19">
        <v>11912.235</v>
      </c>
      <c r="F59" s="27"/>
      <c r="G59" s="27"/>
      <c r="H59" s="41"/>
    </row>
    <row r="60" spans="1:8" ht="30.75" customHeight="1">
      <c r="A60" s="126" t="s">
        <v>14</v>
      </c>
      <c r="B60" s="126"/>
      <c r="C60" s="126"/>
      <c r="D60" s="126"/>
      <c r="E60" s="126"/>
      <c r="F60" s="42"/>
      <c r="G60" s="42"/>
      <c r="H60" s="41"/>
    </row>
    <row r="61" spans="1:7" ht="32.25" customHeight="1">
      <c r="A61" s="125" t="s">
        <v>219</v>
      </c>
      <c r="B61" s="125"/>
      <c r="C61" s="125"/>
      <c r="D61" s="125"/>
      <c r="E61" s="125"/>
      <c r="F61" s="20"/>
      <c r="G61" s="20"/>
    </row>
    <row r="62" spans="1:7" ht="16.5" customHeight="1">
      <c r="A62" s="123" t="s">
        <v>220</v>
      </c>
      <c r="B62" s="123"/>
      <c r="C62" s="123"/>
      <c r="D62" s="123"/>
      <c r="E62" s="123"/>
      <c r="F62" s="116"/>
      <c r="G62" s="20"/>
    </row>
    <row r="63" spans="1:7" ht="19.5" customHeight="1">
      <c r="A63" s="123" t="s">
        <v>85</v>
      </c>
      <c r="B63" s="123"/>
      <c r="C63" s="123"/>
      <c r="D63" s="123"/>
      <c r="E63" s="123"/>
      <c r="F63" s="116"/>
      <c r="G63" s="20"/>
    </row>
    <row r="64" spans="1:7" ht="16.5" customHeight="1">
      <c r="A64" s="123" t="s">
        <v>197</v>
      </c>
      <c r="B64" s="123"/>
      <c r="C64" s="123"/>
      <c r="D64" s="123"/>
      <c r="E64" s="123"/>
      <c r="F64" s="20"/>
      <c r="G64" s="20"/>
    </row>
    <row r="65" spans="1:7" ht="16.5" customHeight="1">
      <c r="A65" s="48"/>
      <c r="B65" s="48"/>
      <c r="C65" s="48"/>
      <c r="D65" s="48"/>
      <c r="E65" s="48"/>
      <c r="F65" s="48"/>
      <c r="G65" s="48"/>
    </row>
    <row r="66" ht="15">
      <c r="A66" t="str">
        <f>A38</f>
        <v>FUENTE: Contaduría General de la Provincia y consultas al SIPAF</v>
      </c>
    </row>
    <row r="67" spans="1:2" ht="15">
      <c r="A67" s="3" t="str">
        <f>A39</f>
        <v>Dirección General de Ingreos Públicos</v>
      </c>
      <c r="B67" s="3"/>
    </row>
    <row r="69" spans="1:2" ht="15">
      <c r="A69" s="1" t="s">
        <v>0</v>
      </c>
      <c r="B69" s="1"/>
    </row>
    <row r="70" spans="1:2" ht="15">
      <c r="A70" s="2" t="s">
        <v>81</v>
      </c>
      <c r="B70" s="2"/>
    </row>
    <row r="71" spans="1:2" ht="15">
      <c r="A71" s="2" t="s">
        <v>221</v>
      </c>
      <c r="B71" s="2"/>
    </row>
    <row r="72" spans="1:2" ht="15">
      <c r="A72" s="2" t="s">
        <v>18</v>
      </c>
      <c r="B72" s="2"/>
    </row>
    <row r="73" ht="15">
      <c r="A73" t="s">
        <v>54</v>
      </c>
    </row>
    <row r="74" spans="1:5" ht="38.25">
      <c r="A74" s="5" t="s">
        <v>1</v>
      </c>
      <c r="B74" s="6" t="s">
        <v>194</v>
      </c>
      <c r="C74" s="6" t="s">
        <v>195</v>
      </c>
      <c r="D74" s="6" t="s">
        <v>40</v>
      </c>
      <c r="E74" s="6" t="s">
        <v>83</v>
      </c>
    </row>
    <row r="75" spans="1:7" ht="15">
      <c r="A75" s="11" t="s">
        <v>19</v>
      </c>
      <c r="B75" s="30">
        <v>91413.062</v>
      </c>
      <c r="C75" s="30">
        <f>+C76+C77+C81+C82+C83+C84</f>
        <v>113516.17012999998</v>
      </c>
      <c r="D75" s="30">
        <f>+C75/$C$98*100</f>
        <v>91.46238799445268</v>
      </c>
      <c r="E75" s="30">
        <v>83418.699</v>
      </c>
      <c r="G75" s="41"/>
    </row>
    <row r="76" spans="1:5" ht="15">
      <c r="A76" s="12" t="s">
        <v>20</v>
      </c>
      <c r="B76" s="29">
        <v>40688.899</v>
      </c>
      <c r="C76" s="29">
        <v>50340.746</v>
      </c>
      <c r="D76" s="29">
        <f aca="true" t="shared" si="1" ref="D76:D98">+C76/$C$98*100</f>
        <v>40.560607685313144</v>
      </c>
      <c r="E76" s="29">
        <v>37436.99</v>
      </c>
    </row>
    <row r="77" spans="1:5" ht="15">
      <c r="A77" s="12" t="s">
        <v>21</v>
      </c>
      <c r="B77" s="29">
        <v>12729.48</v>
      </c>
      <c r="C77" s="29">
        <f>SUM(C78:C80)</f>
        <v>15448.01</v>
      </c>
      <c r="D77" s="29">
        <f t="shared" si="1"/>
        <v>12.446789587281728</v>
      </c>
      <c r="E77" s="29">
        <v>12043.118999999999</v>
      </c>
    </row>
    <row r="78" spans="1:5" ht="15">
      <c r="A78" s="12" t="s">
        <v>22</v>
      </c>
      <c r="B78" s="29">
        <v>2059.27</v>
      </c>
      <c r="C78" s="29">
        <v>2228.825</v>
      </c>
      <c r="D78" s="29">
        <f t="shared" si="1"/>
        <v>1.7958116159863435</v>
      </c>
      <c r="E78" s="29">
        <v>1772.962</v>
      </c>
    </row>
    <row r="79" spans="1:5" ht="15">
      <c r="A79" s="12" t="s">
        <v>23</v>
      </c>
      <c r="B79" s="29">
        <v>10640.21</v>
      </c>
      <c r="C79" s="29">
        <v>13165.226</v>
      </c>
      <c r="D79" s="29">
        <f t="shared" si="1"/>
        <v>10.607502059553992</v>
      </c>
      <c r="E79" s="29">
        <v>10251.767</v>
      </c>
    </row>
    <row r="80" spans="1:5" ht="15">
      <c r="A80" s="12" t="s">
        <v>24</v>
      </c>
      <c r="B80" s="29">
        <v>30</v>
      </c>
      <c r="C80" s="29">
        <v>53.959</v>
      </c>
      <c r="D80" s="29">
        <f t="shared" si="1"/>
        <v>0.0434759117413916</v>
      </c>
      <c r="E80" s="29">
        <v>18.39</v>
      </c>
    </row>
    <row r="81" spans="1:5" ht="15">
      <c r="A81" s="12" t="s">
        <v>25</v>
      </c>
      <c r="B81" s="29">
        <v>172.5</v>
      </c>
      <c r="C81" s="29">
        <v>327.098</v>
      </c>
      <c r="D81" s="29">
        <f t="shared" si="1"/>
        <v>0.26354980223476543</v>
      </c>
      <c r="E81" s="29">
        <v>70.59</v>
      </c>
    </row>
    <row r="82" spans="1:5" ht="15">
      <c r="A82" s="12" t="s">
        <v>26</v>
      </c>
      <c r="B82" s="29">
        <v>16373.954</v>
      </c>
      <c r="C82" s="29">
        <v>20774.52</v>
      </c>
      <c r="D82" s="29">
        <f t="shared" si="1"/>
        <v>16.738471765410303</v>
      </c>
      <c r="E82" s="29">
        <v>15232.04</v>
      </c>
    </row>
    <row r="83" spans="1:5" ht="15">
      <c r="A83" s="12" t="s">
        <v>27</v>
      </c>
      <c r="B83" s="29">
        <v>3681.133</v>
      </c>
      <c r="C83" s="29">
        <v>4970.669</v>
      </c>
      <c r="D83" s="29">
        <f t="shared" si="1"/>
        <v>4.004973530637543</v>
      </c>
      <c r="E83" s="29">
        <v>3707.21</v>
      </c>
    </row>
    <row r="84" spans="1:9" ht="15">
      <c r="A84" s="12" t="s">
        <v>28</v>
      </c>
      <c r="B84" s="29">
        <v>17767.093</v>
      </c>
      <c r="C84" s="29">
        <f>+C85+C86+C89</f>
        <v>21655.12713</v>
      </c>
      <c r="D84" s="29">
        <f t="shared" si="1"/>
        <v>17.44799562357521</v>
      </c>
      <c r="E84" s="29">
        <v>14928.75</v>
      </c>
      <c r="F84" s="41"/>
      <c r="G84" s="41"/>
      <c r="I84" s="41"/>
    </row>
    <row r="85" spans="1:7" ht="15">
      <c r="A85" s="12" t="s">
        <v>29</v>
      </c>
      <c r="B85" s="29">
        <v>8089.624</v>
      </c>
      <c r="C85" s="29">
        <v>9806.074</v>
      </c>
      <c r="D85" s="29">
        <f t="shared" si="1"/>
        <v>7.9009619850915485</v>
      </c>
      <c r="E85" s="29">
        <v>6941.84</v>
      </c>
      <c r="F85" s="41"/>
      <c r="G85" s="41"/>
    </row>
    <row r="86" spans="1:7" ht="15">
      <c r="A86" s="12" t="s">
        <v>30</v>
      </c>
      <c r="B86" s="29">
        <v>9144.059000000001</v>
      </c>
      <c r="C86" s="29">
        <f>SUM(C87:C88)</f>
        <v>10614.273130000001</v>
      </c>
      <c r="D86" s="29">
        <f t="shared" si="1"/>
        <v>8.55214518057978</v>
      </c>
      <c r="E86" s="29">
        <v>7265.77</v>
      </c>
      <c r="F86" s="41"/>
      <c r="G86" s="41"/>
    </row>
    <row r="87" spans="1:7" ht="15">
      <c r="A87" s="12" t="s">
        <v>238</v>
      </c>
      <c r="B87" s="44">
        <v>8660.449</v>
      </c>
      <c r="C87" s="41">
        <f>8208.644+1355.67913</f>
        <v>9564.32313</v>
      </c>
      <c r="D87" s="29">
        <f t="shared" si="1"/>
        <v>7.7061781772462465</v>
      </c>
      <c r="E87" s="29">
        <v>6367.47</v>
      </c>
      <c r="F87" s="41"/>
      <c r="G87" s="41"/>
    </row>
    <row r="88" spans="1:8" ht="15">
      <c r="A88" s="12" t="s">
        <v>237</v>
      </c>
      <c r="B88" s="44">
        <v>483.61</v>
      </c>
      <c r="C88" s="119">
        <f>940.59+109.36</f>
        <v>1049.95</v>
      </c>
      <c r="D88" s="29">
        <f t="shared" si="1"/>
        <v>0.845967003333533</v>
      </c>
      <c r="E88" s="29">
        <v>898.3</v>
      </c>
      <c r="F88" s="41"/>
      <c r="G88" s="41"/>
      <c r="H88" s="41"/>
    </row>
    <row r="89" spans="1:7" ht="15">
      <c r="A89" s="12" t="s">
        <v>31</v>
      </c>
      <c r="B89" s="44">
        <v>533.4099999999999</v>
      </c>
      <c r="C89" s="29">
        <v>1234.78</v>
      </c>
      <c r="D89" s="29">
        <f t="shared" si="1"/>
        <v>0.994888457903881</v>
      </c>
      <c r="E89" s="29">
        <v>721.14</v>
      </c>
      <c r="F89" s="41"/>
      <c r="G89" s="41"/>
    </row>
    <row r="90" spans="1:5" ht="15">
      <c r="A90" s="13" t="s">
        <v>32</v>
      </c>
      <c r="B90" s="31">
        <v>11602.785</v>
      </c>
      <c r="C90" s="31">
        <f>+C91+C96+C97</f>
        <v>10596.23565683</v>
      </c>
      <c r="D90" s="31">
        <f t="shared" si="1"/>
        <v>8.537612005547317</v>
      </c>
      <c r="E90" s="31">
        <v>7009.39</v>
      </c>
    </row>
    <row r="91" spans="1:7" ht="15">
      <c r="A91" s="12" t="s">
        <v>33</v>
      </c>
      <c r="B91" s="29">
        <v>8175.071</v>
      </c>
      <c r="C91" s="44">
        <f>SUM(C92:C95)</f>
        <v>8011.650108830001</v>
      </c>
      <c r="D91" s="29">
        <f t="shared" si="1"/>
        <v>6.455156563954178</v>
      </c>
      <c r="E91" s="29">
        <v>4809.570000000001</v>
      </c>
      <c r="G91" s="41"/>
    </row>
    <row r="92" spans="1:5" ht="15">
      <c r="A92" s="12" t="s">
        <v>34</v>
      </c>
      <c r="B92" s="29">
        <v>137.7</v>
      </c>
      <c r="C92" s="44">
        <v>49.477262</v>
      </c>
      <c r="D92" s="29">
        <f t="shared" si="1"/>
        <v>0.039864880296478965</v>
      </c>
      <c r="E92" s="29">
        <v>39.26</v>
      </c>
    </row>
    <row r="93" spans="1:5" ht="15">
      <c r="A93" s="12" t="s">
        <v>35</v>
      </c>
      <c r="B93" s="29">
        <v>6075.93</v>
      </c>
      <c r="C93" s="44">
        <v>6185.559778340001</v>
      </c>
      <c r="D93" s="29">
        <f t="shared" si="1"/>
        <v>4.983836820441661</v>
      </c>
      <c r="E93" s="29">
        <v>3386.28</v>
      </c>
    </row>
    <row r="94" spans="1:7" ht="15">
      <c r="A94" s="12" t="s">
        <v>36</v>
      </c>
      <c r="B94" s="29">
        <v>960.701</v>
      </c>
      <c r="C94" s="44">
        <v>717.87408609</v>
      </c>
      <c r="D94" s="29">
        <f t="shared" si="1"/>
        <v>0.578406390190348</v>
      </c>
      <c r="E94" s="29">
        <v>617.82</v>
      </c>
      <c r="G94" s="41"/>
    </row>
    <row r="95" spans="1:5" ht="15">
      <c r="A95" s="12" t="s">
        <v>24</v>
      </c>
      <c r="B95" s="29">
        <v>1000.7399999999998</v>
      </c>
      <c r="C95" s="44">
        <v>1058.7389824</v>
      </c>
      <c r="D95" s="29">
        <f t="shared" si="1"/>
        <v>0.853048473025689</v>
      </c>
      <c r="E95" s="29">
        <v>766.21</v>
      </c>
    </row>
    <row r="96" spans="1:5" ht="15">
      <c r="A96" s="12" t="s">
        <v>37</v>
      </c>
      <c r="B96" s="29">
        <v>3044.935</v>
      </c>
      <c r="C96" s="44">
        <v>2458.0836480000003</v>
      </c>
      <c r="D96" s="29">
        <f t="shared" si="1"/>
        <v>1.980530175381417</v>
      </c>
      <c r="E96" s="29">
        <v>1995.63</v>
      </c>
    </row>
    <row r="97" spans="1:5" ht="15">
      <c r="A97" s="12" t="s">
        <v>38</v>
      </c>
      <c r="B97" s="29">
        <v>382.779</v>
      </c>
      <c r="C97" s="44">
        <v>126.5019</v>
      </c>
      <c r="D97" s="29">
        <f t="shared" si="1"/>
        <v>0.10192526621172271</v>
      </c>
      <c r="E97" s="29">
        <v>204.19</v>
      </c>
    </row>
    <row r="98" spans="1:5" ht="15">
      <c r="A98" s="14" t="s">
        <v>39</v>
      </c>
      <c r="B98" s="32">
        <v>103015.84700000001</v>
      </c>
      <c r="C98" s="32">
        <f>+C90+C75</f>
        <v>124112.40578682999</v>
      </c>
      <c r="D98" s="32">
        <f t="shared" si="1"/>
        <v>100</v>
      </c>
      <c r="E98" s="32">
        <v>90428.08899999999</v>
      </c>
    </row>
    <row r="99" spans="1:5" ht="28.5" customHeight="1">
      <c r="A99" s="124" t="s">
        <v>14</v>
      </c>
      <c r="B99" s="124"/>
      <c r="C99" s="124"/>
      <c r="D99" s="124"/>
      <c r="E99" s="124"/>
    </row>
    <row r="100" spans="1:5" ht="30" customHeight="1">
      <c r="A100" s="125" t="s">
        <v>222</v>
      </c>
      <c r="B100" s="125"/>
      <c r="C100" s="125"/>
      <c r="D100" s="125"/>
      <c r="E100" s="125"/>
    </row>
    <row r="101" spans="1:5" ht="15">
      <c r="A101" s="123" t="s">
        <v>223</v>
      </c>
      <c r="B101" s="123"/>
      <c r="C101" s="123"/>
      <c r="D101" s="123"/>
      <c r="E101" s="123"/>
    </row>
    <row r="102" spans="1:5" ht="15">
      <c r="A102" s="123" t="s">
        <v>187</v>
      </c>
      <c r="B102" s="123"/>
      <c r="C102" s="123"/>
      <c r="D102" s="123"/>
      <c r="E102" s="123"/>
    </row>
    <row r="103" spans="1:5" ht="29.25" customHeight="1">
      <c r="A103" s="123" t="str">
        <f>A35</f>
        <v>(*) Incluye para el ejercicio 2016 ajuste por Coparticipación a Municipios Y Comunas por $ 109,36 millones</v>
      </c>
      <c r="B103" s="123"/>
      <c r="C103" s="123"/>
      <c r="D103" s="123"/>
      <c r="E103" s="123"/>
    </row>
    <row r="104" spans="1:5" ht="15">
      <c r="A104" s="123" t="s">
        <v>197</v>
      </c>
      <c r="B104" s="123"/>
      <c r="C104" s="123"/>
      <c r="D104" s="123"/>
      <c r="E104" s="123"/>
    </row>
    <row r="105" spans="1:6" ht="15">
      <c r="A105" s="123"/>
      <c r="B105" s="123"/>
      <c r="C105" s="123"/>
      <c r="D105" s="123"/>
      <c r="E105" s="123"/>
      <c r="F105" s="41"/>
    </row>
    <row r="106" ht="15">
      <c r="A106" t="str">
        <f>A38</f>
        <v>FUENTE: Contaduría General de la Provincia y consultas al SIPAF</v>
      </c>
    </row>
    <row r="107" spans="1:2" ht="15">
      <c r="A107" s="3" t="str">
        <f>A67</f>
        <v>Dirección General de Ingreos Públicos</v>
      </c>
      <c r="B107" s="3"/>
    </row>
    <row r="108" spans="1:6" ht="15">
      <c r="A108" s="3"/>
      <c r="B108" s="3"/>
      <c r="F108" s="41"/>
    </row>
    <row r="109" spans="1:6" ht="15">
      <c r="A109" s="1" t="s">
        <v>0</v>
      </c>
      <c r="B109" s="3"/>
      <c r="C109" s="41"/>
      <c r="F109" s="41"/>
    </row>
    <row r="110" ht="15">
      <c r="A110" s="2" t="s">
        <v>88</v>
      </c>
    </row>
    <row r="111" spans="1:2" ht="15">
      <c r="A111" s="2" t="s">
        <v>84</v>
      </c>
      <c r="B111" s="2"/>
    </row>
    <row r="112" ht="15">
      <c r="A112" t="s">
        <v>54</v>
      </c>
    </row>
    <row r="113" spans="1:5" ht="38.25">
      <c r="A113" s="5" t="s">
        <v>1</v>
      </c>
      <c r="B113" s="6" t="s">
        <v>194</v>
      </c>
      <c r="C113" s="6" t="s">
        <v>195</v>
      </c>
      <c r="D113" s="6" t="s">
        <v>40</v>
      </c>
      <c r="E113" s="6" t="s">
        <v>83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9">
        <v>19111.911</v>
      </c>
      <c r="C115" s="29">
        <f>22381.367+109.36</f>
        <v>22490.727</v>
      </c>
      <c r="D115" s="29">
        <f>+C115/$C$127*100</f>
        <v>16.680785170995808</v>
      </c>
      <c r="E115" s="29">
        <v>16142.38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42</v>
      </c>
      <c r="B117" s="39">
        <v>10770.459</v>
      </c>
      <c r="C117" s="29">
        <v>12050.88</v>
      </c>
      <c r="D117" s="29">
        <f>+C117/$C$127*100</f>
        <v>8.937823148244606</v>
      </c>
      <c r="E117" s="29">
        <v>8962.466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43</v>
      </c>
      <c r="B119" s="39">
        <v>62270.801999999996</v>
      </c>
      <c r="C119" s="29">
        <v>75774.52</v>
      </c>
      <c r="D119" s="29">
        <f>+C119/$C$127*100</f>
        <v>56.19998364460719</v>
      </c>
      <c r="E119" s="29">
        <v>56823.451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44</v>
      </c>
      <c r="B121" s="39">
        <v>10640.08</v>
      </c>
      <c r="C121" s="29">
        <v>13426.404</v>
      </c>
      <c r="D121" s="29">
        <f>+C121/$C$127*100</f>
        <v>9.958013395609614</v>
      </c>
      <c r="E121" s="29">
        <v>8349.059</v>
      </c>
    </row>
    <row r="122" spans="1:5" ht="15">
      <c r="A122" s="17"/>
      <c r="B122" s="40"/>
      <c r="C122" s="29"/>
      <c r="D122" s="29"/>
      <c r="E122" s="29"/>
    </row>
    <row r="123" spans="1:5" ht="15">
      <c r="A123" s="16" t="s">
        <v>45</v>
      </c>
      <c r="B123" s="29">
        <v>222.59199999999998</v>
      </c>
      <c r="C123" s="29">
        <v>369.875</v>
      </c>
      <c r="D123" s="29">
        <f>+C123/$C$127*100</f>
        <v>0.2743266331551699</v>
      </c>
      <c r="E123" s="29">
        <v>150.735</v>
      </c>
    </row>
    <row r="124" spans="1:5" ht="15">
      <c r="A124" s="17"/>
      <c r="B124" s="29"/>
      <c r="C124" s="29"/>
      <c r="D124" s="29"/>
      <c r="E124" s="29"/>
    </row>
    <row r="125" spans="1:5" ht="15">
      <c r="A125" s="16" t="s">
        <v>79</v>
      </c>
      <c r="B125" s="29">
        <v>8728.021999999999</v>
      </c>
      <c r="C125" s="29">
        <v>10717.74</v>
      </c>
      <c r="D125" s="29">
        <f>+C125/$C$127*100</f>
        <v>7.949068007387606</v>
      </c>
      <c r="E125" s="29">
        <v>6220.166</v>
      </c>
    </row>
    <row r="126" spans="1:5" ht="15">
      <c r="A126" s="46"/>
      <c r="B126" s="47"/>
      <c r="C126" s="47"/>
      <c r="D126" s="47"/>
      <c r="E126" s="47"/>
    </row>
    <row r="127" spans="1:5" ht="15">
      <c r="A127" s="18" t="s">
        <v>46</v>
      </c>
      <c r="B127" s="19">
        <v>111743.866</v>
      </c>
      <c r="C127" s="19">
        <f>SUM(C115:C126)</f>
        <v>134830.146</v>
      </c>
      <c r="D127" s="19">
        <f>SUM(D115:D126)</f>
        <v>100</v>
      </c>
      <c r="E127" s="19">
        <f>SUM(E115:E126)</f>
        <v>96648.25699999998</v>
      </c>
    </row>
    <row r="128" spans="1:5" ht="32.25" customHeight="1">
      <c r="A128" s="126" t="s">
        <v>14</v>
      </c>
      <c r="B128" s="126"/>
      <c r="C128" s="126"/>
      <c r="D128" s="126"/>
      <c r="E128" s="126"/>
    </row>
    <row r="129" spans="1:6" ht="29.25" customHeight="1">
      <c r="A129" s="123" t="s">
        <v>222</v>
      </c>
      <c r="B129" s="123"/>
      <c r="C129" s="123"/>
      <c r="D129" s="123"/>
      <c r="E129" s="123"/>
      <c r="F129" s="41"/>
    </row>
    <row r="130" spans="1:5" ht="18.75" customHeight="1">
      <c r="A130" s="123" t="s">
        <v>223</v>
      </c>
      <c r="B130" s="123"/>
      <c r="C130" s="123"/>
      <c r="D130" s="123"/>
      <c r="E130" s="123"/>
    </row>
    <row r="131" spans="1:5" ht="19.5" customHeight="1">
      <c r="A131" s="123" t="s">
        <v>85</v>
      </c>
      <c r="B131" s="123"/>
      <c r="C131" s="123"/>
      <c r="D131" s="123"/>
      <c r="E131" s="123"/>
    </row>
    <row r="132" spans="1:5" ht="15">
      <c r="A132" s="123" t="s">
        <v>197</v>
      </c>
      <c r="B132" s="123"/>
      <c r="C132" s="123"/>
      <c r="D132" s="123"/>
      <c r="E132" s="123"/>
    </row>
    <row r="133" spans="1:5" ht="15">
      <c r="A133" s="50"/>
      <c r="B133" s="50"/>
      <c r="C133" s="50"/>
      <c r="D133" s="50"/>
      <c r="E133" s="50"/>
    </row>
    <row r="134" ht="15">
      <c r="A134" t="str">
        <f>A38</f>
        <v>FUENTE: Contaduría General de la Provincia y consultas al SIPAF</v>
      </c>
    </row>
    <row r="135" spans="1:2" ht="15">
      <c r="A135" s="3" t="str">
        <f>A107</f>
        <v>Dirección General de Ingreos Públicos</v>
      </c>
      <c r="B135" s="3"/>
    </row>
  </sheetData>
  <sheetProtection/>
  <mergeCells count="23">
    <mergeCell ref="A35:E35"/>
    <mergeCell ref="A103:E103"/>
    <mergeCell ref="A128:E128"/>
    <mergeCell ref="A129:E129"/>
    <mergeCell ref="A36:E36"/>
    <mergeCell ref="A31:E31"/>
    <mergeCell ref="A60:E60"/>
    <mergeCell ref="A34:E34"/>
    <mergeCell ref="A32:E32"/>
    <mergeCell ref="A33:E33"/>
    <mergeCell ref="A63:E63"/>
    <mergeCell ref="A61:E61"/>
    <mergeCell ref="A62:E62"/>
    <mergeCell ref="A132:E132"/>
    <mergeCell ref="A99:E99"/>
    <mergeCell ref="A100:E100"/>
    <mergeCell ref="A101:E101"/>
    <mergeCell ref="A102:E102"/>
    <mergeCell ref="A64:E64"/>
    <mergeCell ref="A130:E130"/>
    <mergeCell ref="A105:E105"/>
    <mergeCell ref="A104:E104"/>
    <mergeCell ref="A131:E131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47</v>
      </c>
      <c r="B4" s="2"/>
    </row>
    <row r="5" ht="15">
      <c r="A5" t="s">
        <v>54</v>
      </c>
    </row>
    <row r="6" spans="1:4" ht="25.5">
      <c r="A6" s="5" t="s">
        <v>1</v>
      </c>
      <c r="B6" s="6" t="s">
        <v>198</v>
      </c>
      <c r="C6" s="6" t="s">
        <v>53</v>
      </c>
      <c r="D6" s="6" t="s">
        <v>78</v>
      </c>
    </row>
    <row r="7" spans="1:4" ht="16.5" customHeight="1">
      <c r="A7" s="4" t="s">
        <v>48</v>
      </c>
      <c r="B7" s="29">
        <v>1355.679</v>
      </c>
      <c r="C7" s="29">
        <f aca="true" t="shared" si="0" ref="C7:C13">+B7/$B$13*100</f>
        <v>10.513353841295608</v>
      </c>
      <c r="D7" s="29">
        <v>946.78</v>
      </c>
    </row>
    <row r="8" spans="1:4" ht="16.5" customHeight="1">
      <c r="A8" s="4" t="s">
        <v>49</v>
      </c>
      <c r="B8" s="29">
        <v>2463.259</v>
      </c>
      <c r="C8" s="29">
        <f t="shared" si="0"/>
        <v>19.102688372214942</v>
      </c>
      <c r="D8" s="29">
        <v>1757.47</v>
      </c>
    </row>
    <row r="9" spans="1:4" ht="16.5" customHeight="1">
      <c r="A9" s="4" t="s">
        <v>50</v>
      </c>
      <c r="B9" s="29">
        <v>3084.16</v>
      </c>
      <c r="C9" s="29">
        <f t="shared" si="0"/>
        <v>23.917804571119166</v>
      </c>
      <c r="D9" s="29">
        <v>2135.48</v>
      </c>
    </row>
    <row r="10" spans="1:4" ht="16.5" customHeight="1">
      <c r="A10" s="4" t="s">
        <v>51</v>
      </c>
      <c r="B10" s="29">
        <v>5124.484</v>
      </c>
      <c r="C10" s="29">
        <f t="shared" si="0"/>
        <v>39.74061230280759</v>
      </c>
      <c r="D10" s="29">
        <v>3285.21</v>
      </c>
    </row>
    <row r="11" spans="1:4" ht="16.5" customHeight="1">
      <c r="A11" s="4" t="s">
        <v>183</v>
      </c>
      <c r="B11" s="29">
        <f>283.568+28.194+40.245</f>
        <v>352.007</v>
      </c>
      <c r="C11" s="29">
        <f t="shared" si="0"/>
        <v>2.729830694148794</v>
      </c>
      <c r="D11" s="29"/>
    </row>
    <row r="12" spans="1:4" ht="16.5" customHeight="1">
      <c r="A12" s="4" t="s">
        <v>52</v>
      </c>
      <c r="B12" s="29">
        <v>515.24</v>
      </c>
      <c r="C12" s="29">
        <f t="shared" si="0"/>
        <v>3.9957102184139086</v>
      </c>
      <c r="D12" s="29">
        <v>407.17</v>
      </c>
    </row>
    <row r="13" spans="1:4" ht="15">
      <c r="A13" s="18" t="s">
        <v>46</v>
      </c>
      <c r="B13" s="19">
        <f>SUM(B7:B12)</f>
        <v>12894.829</v>
      </c>
      <c r="C13" s="115">
        <f t="shared" si="0"/>
        <v>100</v>
      </c>
      <c r="D13" s="19">
        <f>SUM(D7:D12)</f>
        <v>8532.109999999999</v>
      </c>
    </row>
    <row r="14" ht="15">
      <c r="A14" t="s">
        <v>224</v>
      </c>
    </row>
    <row r="15" ht="15">
      <c r="A15" t="s">
        <v>225</v>
      </c>
    </row>
    <row r="16" ht="15">
      <c r="A16" t="s">
        <v>184</v>
      </c>
    </row>
    <row r="18" ht="15">
      <c r="A18" t="s">
        <v>185</v>
      </c>
    </row>
    <row r="19" ht="15">
      <c r="A19" s="3" t="s">
        <v>204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selection activeCell="A2" sqref="A2:G96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6" width="21.7109375" style="0" customWidth="1"/>
    <col min="7" max="7" width="3.851562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56</v>
      </c>
      <c r="B3" s="53"/>
      <c r="C3" s="53"/>
      <c r="D3" s="53"/>
      <c r="E3" s="53"/>
      <c r="F3" s="53"/>
    </row>
    <row r="4" spans="1:6" ht="15.75" customHeight="1">
      <c r="A4" s="49" t="s">
        <v>226</v>
      </c>
      <c r="B4" s="49"/>
      <c r="C4" s="49"/>
      <c r="D4" s="54"/>
      <c r="E4" s="54"/>
      <c r="F4" s="54"/>
    </row>
    <row r="5" spans="1:6" ht="15.75" thickBot="1">
      <c r="A5" s="55" t="s">
        <v>89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90</v>
      </c>
      <c r="D7" s="63" t="s">
        <v>91</v>
      </c>
      <c r="E7" s="64" t="s">
        <v>92</v>
      </c>
      <c r="F7" s="65" t="s">
        <v>46</v>
      </c>
    </row>
    <row r="8" spans="1:6" ht="15">
      <c r="A8" s="61"/>
      <c r="B8" s="62"/>
      <c r="C8" s="63" t="s">
        <v>93</v>
      </c>
      <c r="D8" s="63" t="s">
        <v>94</v>
      </c>
      <c r="E8" s="64" t="s">
        <v>95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82</v>
      </c>
      <c r="E10" s="69"/>
      <c r="F10" s="81"/>
    </row>
    <row r="11" spans="1:6" ht="15">
      <c r="A11" s="82" t="s">
        <v>96</v>
      </c>
      <c r="B11" s="83" t="s">
        <v>97</v>
      </c>
      <c r="C11" s="70">
        <f>SUM(C12:C15)</f>
        <v>88686517762.67001</v>
      </c>
      <c r="D11" s="70">
        <f>SUM(D12:D15)</f>
        <v>9149651799</v>
      </c>
      <c r="E11" s="70">
        <f>SUM(E12:E15)</f>
        <v>23963581841.82</v>
      </c>
      <c r="F11" s="84">
        <f aca="true" t="shared" si="0" ref="F11:F20">SUM(C11:E11)</f>
        <v>121799751403.49002</v>
      </c>
    </row>
    <row r="12" spans="1:6" s="76" customFormat="1" ht="15">
      <c r="A12" s="85"/>
      <c r="B12" s="86" t="s">
        <v>98</v>
      </c>
      <c r="C12" s="87">
        <v>82288350060.38</v>
      </c>
      <c r="D12" s="87">
        <v>916417047.81</v>
      </c>
      <c r="E12" s="87">
        <v>635902810.39</v>
      </c>
      <c r="F12" s="88">
        <f t="shared" si="0"/>
        <v>83840669918.58</v>
      </c>
    </row>
    <row r="13" spans="1:6" s="76" customFormat="1" ht="15">
      <c r="A13" s="85"/>
      <c r="B13" s="86" t="s">
        <v>99</v>
      </c>
      <c r="C13" s="87">
        <v>8991400.03</v>
      </c>
      <c r="D13" s="87">
        <v>0</v>
      </c>
      <c r="E13" s="87">
        <v>23187023344.15</v>
      </c>
      <c r="F13" s="88">
        <f t="shared" si="0"/>
        <v>23196014744.18</v>
      </c>
    </row>
    <row r="14" spans="1:6" s="76" customFormat="1" ht="15">
      <c r="A14" s="85"/>
      <c r="B14" s="86" t="s">
        <v>100</v>
      </c>
      <c r="C14" s="87">
        <v>580875267.96</v>
      </c>
      <c r="D14" s="87">
        <v>6346507703.93</v>
      </c>
      <c r="E14" s="87">
        <v>11813416.48</v>
      </c>
      <c r="F14" s="88">
        <f t="shared" si="0"/>
        <v>6939196388.37</v>
      </c>
    </row>
    <row r="15" spans="1:6" s="76" customFormat="1" ht="15">
      <c r="A15" s="85"/>
      <c r="B15" s="86" t="s">
        <v>101</v>
      </c>
      <c r="C15" s="87">
        <v>5808301034.3</v>
      </c>
      <c r="D15" s="87">
        <v>1886727047.26</v>
      </c>
      <c r="E15" s="87">
        <v>128842270.8</v>
      </c>
      <c r="F15" s="88">
        <f t="shared" si="0"/>
        <v>7823870352.360001</v>
      </c>
    </row>
    <row r="16" spans="1:6" ht="15">
      <c r="A16" s="82" t="s">
        <v>102</v>
      </c>
      <c r="B16" s="83" t="s">
        <v>19</v>
      </c>
      <c r="C16" s="70">
        <f>SUM(C17:C23)</f>
        <v>78462216172.26001</v>
      </c>
      <c r="D16" s="70">
        <f>SUM(D17:D23)</f>
        <v>8539994036.860001</v>
      </c>
      <c r="E16" s="70">
        <f>SUM(E17:E23)</f>
        <v>23651015668.550003</v>
      </c>
      <c r="F16" s="84">
        <f t="shared" si="0"/>
        <v>110653225877.67001</v>
      </c>
    </row>
    <row r="17" spans="1:6" s="76" customFormat="1" ht="15">
      <c r="A17" s="85"/>
      <c r="B17" s="86" t="s">
        <v>103</v>
      </c>
      <c r="C17" s="87">
        <v>48778251510.41</v>
      </c>
      <c r="D17" s="87">
        <v>1238719772.49</v>
      </c>
      <c r="E17" s="87">
        <v>323774257.36</v>
      </c>
      <c r="F17" s="88">
        <f t="shared" si="0"/>
        <v>50340745540.26</v>
      </c>
    </row>
    <row r="18" spans="1:6" s="76" customFormat="1" ht="15">
      <c r="A18" s="85"/>
      <c r="B18" s="86" t="s">
        <v>104</v>
      </c>
      <c r="C18" s="87">
        <v>6721433077.66</v>
      </c>
      <c r="D18" s="87">
        <v>2268819597.8</v>
      </c>
      <c r="E18" s="87">
        <v>6457756979.21</v>
      </c>
      <c r="F18" s="88">
        <f t="shared" si="0"/>
        <v>15448009654.669998</v>
      </c>
    </row>
    <row r="19" spans="1:6" s="76" customFormat="1" ht="15">
      <c r="A19" s="85"/>
      <c r="B19" s="86" t="s">
        <v>105</v>
      </c>
      <c r="C19" s="87">
        <v>327097628.14</v>
      </c>
      <c r="D19" s="87">
        <v>0</v>
      </c>
      <c r="E19" s="87">
        <v>0</v>
      </c>
      <c r="F19" s="88">
        <f t="shared" si="0"/>
        <v>327097628.14</v>
      </c>
    </row>
    <row r="20" spans="1:6" s="76" customFormat="1" ht="15">
      <c r="A20" s="85"/>
      <c r="B20" s="86" t="s">
        <v>106</v>
      </c>
      <c r="C20" s="114"/>
      <c r="D20" s="89"/>
      <c r="E20" s="89"/>
      <c r="F20" s="90">
        <f t="shared" si="0"/>
        <v>0</v>
      </c>
    </row>
    <row r="21" spans="1:6" s="76" customFormat="1" ht="15">
      <c r="A21" s="85"/>
      <c r="B21" s="86" t="s">
        <v>107</v>
      </c>
      <c r="C21" s="114">
        <v>1157839175.79</v>
      </c>
      <c r="D21" s="87">
        <v>0</v>
      </c>
      <c r="E21" s="87">
        <v>16753735312.76</v>
      </c>
      <c r="F21" s="88">
        <f>SUM(C21:E21)</f>
        <v>17911574488.55</v>
      </c>
    </row>
    <row r="22" spans="1:6" s="76" customFormat="1" ht="15">
      <c r="A22" s="85"/>
      <c r="B22" s="86" t="s">
        <v>108</v>
      </c>
      <c r="C22" s="87">
        <v>476390.46</v>
      </c>
      <c r="D22" s="87">
        <v>4854802672.06</v>
      </c>
      <c r="E22" s="87">
        <v>115389659.22</v>
      </c>
      <c r="F22" s="88">
        <f>SUM(C22:E22)</f>
        <v>4970668721.740001</v>
      </c>
    </row>
    <row r="23" spans="1:7" s="76" customFormat="1" ht="15">
      <c r="A23" s="85"/>
      <c r="B23" s="86" t="s">
        <v>109</v>
      </c>
      <c r="C23" s="87">
        <v>21477118389.8</v>
      </c>
      <c r="D23" s="87">
        <v>177651994.51</v>
      </c>
      <c r="E23" s="87">
        <v>359460</v>
      </c>
      <c r="F23" s="88">
        <f>SUM(C23:E23)</f>
        <v>21655129844.309998</v>
      </c>
      <c r="G23" s="2" t="s">
        <v>227</v>
      </c>
    </row>
    <row r="24" spans="1:6" ht="15">
      <c r="A24" s="82" t="s">
        <v>110</v>
      </c>
      <c r="B24" s="83" t="s">
        <v>111</v>
      </c>
      <c r="C24" s="70"/>
      <c r="D24" s="70"/>
      <c r="E24" s="70"/>
      <c r="F24" s="84"/>
    </row>
    <row r="25" spans="1:6" ht="15">
      <c r="A25" s="82" t="s">
        <v>82</v>
      </c>
      <c r="B25" s="83" t="s">
        <v>112</v>
      </c>
      <c r="C25" s="70">
        <f>+C11-C16</f>
        <v>10224301590.410004</v>
      </c>
      <c r="D25" s="70">
        <f>+D11-D16</f>
        <v>609657762.1399994</v>
      </c>
      <c r="E25" s="70">
        <f>+E11-E16</f>
        <v>312566173.26999664</v>
      </c>
      <c r="F25" s="84">
        <f aca="true" t="shared" si="1" ref="F25:F32">SUM(C25:E25)</f>
        <v>11146525525.82</v>
      </c>
    </row>
    <row r="26" spans="1:6" ht="15">
      <c r="A26" s="82" t="s">
        <v>113</v>
      </c>
      <c r="B26" s="83" t="s">
        <v>114</v>
      </c>
      <c r="C26" s="91">
        <v>1992526674.4</v>
      </c>
      <c r="D26" s="91">
        <v>470553178.62</v>
      </c>
      <c r="E26" s="91">
        <v>0</v>
      </c>
      <c r="F26" s="84">
        <f t="shared" si="1"/>
        <v>2463079853.02</v>
      </c>
    </row>
    <row r="27" spans="1:6" ht="15">
      <c r="A27" s="82" t="s">
        <v>115</v>
      </c>
      <c r="B27" s="83" t="s">
        <v>32</v>
      </c>
      <c r="C27" s="70">
        <f>SUM(C28:C30)</f>
        <v>6015522289.16</v>
      </c>
      <c r="D27" s="70">
        <f>SUM(D28:D30)</f>
        <v>4574420628.87</v>
      </c>
      <c r="E27" s="70">
        <f>SUM(E28:E30)</f>
        <v>6292701.04</v>
      </c>
      <c r="F27" s="84">
        <f t="shared" si="1"/>
        <v>10596235619.07</v>
      </c>
    </row>
    <row r="28" spans="1:6" s="76" customFormat="1" ht="15">
      <c r="A28" s="85"/>
      <c r="B28" s="86" t="s">
        <v>116</v>
      </c>
      <c r="C28" s="87">
        <v>3736040477.6</v>
      </c>
      <c r="D28" s="87">
        <v>4270771756.94</v>
      </c>
      <c r="E28" s="87">
        <v>4837834.01</v>
      </c>
      <c r="F28" s="88">
        <f t="shared" si="1"/>
        <v>8011650068.55</v>
      </c>
    </row>
    <row r="29" spans="1:6" s="76" customFormat="1" ht="15">
      <c r="A29" s="85"/>
      <c r="B29" s="86" t="s">
        <v>117</v>
      </c>
      <c r="C29" s="87">
        <v>2251361124.6</v>
      </c>
      <c r="D29" s="87">
        <v>205267657.76</v>
      </c>
      <c r="E29" s="87">
        <v>1454867.03</v>
      </c>
      <c r="F29" s="88">
        <f t="shared" si="1"/>
        <v>2458083649.39</v>
      </c>
    </row>
    <row r="30" spans="1:6" s="76" customFormat="1" ht="15">
      <c r="A30" s="85"/>
      <c r="B30" s="86" t="s">
        <v>118</v>
      </c>
      <c r="C30" s="87">
        <v>28120686.96</v>
      </c>
      <c r="D30" s="87">
        <v>98381214.17</v>
      </c>
      <c r="E30" s="87">
        <v>0</v>
      </c>
      <c r="F30" s="88">
        <f t="shared" si="1"/>
        <v>126501901.13</v>
      </c>
    </row>
    <row r="31" spans="1:6" ht="15">
      <c r="A31" s="82" t="s">
        <v>119</v>
      </c>
      <c r="B31" s="83" t="s">
        <v>120</v>
      </c>
      <c r="C31" s="70">
        <f>+C11+C26</f>
        <v>90679044437.07</v>
      </c>
      <c r="D31" s="70">
        <f>+D11+D26</f>
        <v>9620204977.62</v>
      </c>
      <c r="E31" s="70">
        <f>+E11+E26</f>
        <v>23963581841.82</v>
      </c>
      <c r="F31" s="84">
        <f t="shared" si="1"/>
        <v>124262831256.51001</v>
      </c>
    </row>
    <row r="32" spans="1:6" ht="15">
      <c r="A32" s="82" t="s">
        <v>121</v>
      </c>
      <c r="B32" s="83" t="s">
        <v>122</v>
      </c>
      <c r="C32" s="70">
        <f>+C16+C27</f>
        <v>84477738461.42001</v>
      </c>
      <c r="D32" s="70">
        <f>+D16+D27</f>
        <v>13114414665.73</v>
      </c>
      <c r="E32" s="70">
        <f>+E16+E27</f>
        <v>23657308369.590004</v>
      </c>
      <c r="F32" s="84">
        <f t="shared" si="1"/>
        <v>121249461496.74002</v>
      </c>
    </row>
    <row r="33" spans="1:6" ht="15">
      <c r="A33" s="82" t="s">
        <v>123</v>
      </c>
      <c r="B33" s="83" t="s">
        <v>124</v>
      </c>
      <c r="C33" s="70"/>
      <c r="D33" s="70"/>
      <c r="E33" s="70"/>
      <c r="F33" s="84"/>
    </row>
    <row r="34" spans="1:6" ht="15">
      <c r="A34" s="82"/>
      <c r="B34" s="83" t="s">
        <v>125</v>
      </c>
      <c r="C34" s="70"/>
      <c r="D34" s="70"/>
      <c r="E34" s="70"/>
      <c r="F34" s="84"/>
    </row>
    <row r="35" spans="1:9" ht="15">
      <c r="A35" s="82"/>
      <c r="B35" s="83" t="s">
        <v>126</v>
      </c>
      <c r="C35" s="70">
        <f>+C31-C32</f>
        <v>6201305975.649994</v>
      </c>
      <c r="D35" s="70">
        <f>+D31-D32</f>
        <v>-3494209688.1099987</v>
      </c>
      <c r="E35" s="70">
        <f>+E31-E32</f>
        <v>306273472.2299957</v>
      </c>
      <c r="F35" s="84">
        <f>SUM(C35:E35)</f>
        <v>3013369759.769991</v>
      </c>
      <c r="I35" s="72"/>
    </row>
    <row r="36" spans="1:9" ht="15">
      <c r="A36" s="82" t="s">
        <v>127</v>
      </c>
      <c r="B36" s="83" t="s">
        <v>128</v>
      </c>
      <c r="C36" s="71"/>
      <c r="D36" s="71"/>
      <c r="E36" s="92"/>
      <c r="F36" s="93"/>
      <c r="I36" s="72"/>
    </row>
    <row r="37" spans="1:9" ht="15">
      <c r="A37" s="82"/>
      <c r="B37" s="83" t="s">
        <v>129</v>
      </c>
      <c r="C37" s="71"/>
      <c r="D37" s="71"/>
      <c r="E37" s="70">
        <v>2862945508.8</v>
      </c>
      <c r="F37" s="84">
        <f>SUM(C37:E37)</f>
        <v>2862945508.8</v>
      </c>
      <c r="I37" s="72"/>
    </row>
    <row r="38" spans="1:9" ht="15">
      <c r="A38" s="82" t="s">
        <v>130</v>
      </c>
      <c r="B38" s="83" t="s">
        <v>131</v>
      </c>
      <c r="C38" s="71"/>
      <c r="D38" s="71"/>
      <c r="E38" s="71"/>
      <c r="F38" s="94"/>
      <c r="I38" s="72"/>
    </row>
    <row r="39" spans="1:9" ht="15">
      <c r="A39" s="82"/>
      <c r="B39" s="83" t="s">
        <v>125</v>
      </c>
      <c r="C39" s="71"/>
      <c r="D39" s="71"/>
      <c r="E39" s="71"/>
      <c r="F39" s="94"/>
      <c r="I39" s="72"/>
    </row>
    <row r="40" spans="1:9" ht="15">
      <c r="A40" s="82"/>
      <c r="B40" s="83" t="s">
        <v>132</v>
      </c>
      <c r="C40" s="70">
        <f>+C35-C36</f>
        <v>6201305975.649994</v>
      </c>
      <c r="D40" s="70">
        <f>+D35-D36</f>
        <v>-3494209688.1099987</v>
      </c>
      <c r="E40" s="70">
        <f>+E35-E37</f>
        <v>-2556672036.5700045</v>
      </c>
      <c r="F40" s="84">
        <f aca="true" t="shared" si="2" ref="F40:F65">SUM(C40:E40)</f>
        <v>150424250.96999073</v>
      </c>
      <c r="I40" s="72"/>
    </row>
    <row r="41" spans="1:9" s="2" customFormat="1" ht="15">
      <c r="A41" s="95" t="s">
        <v>133</v>
      </c>
      <c r="B41" s="83" t="s">
        <v>134</v>
      </c>
      <c r="C41" s="91">
        <v>972174359.87</v>
      </c>
      <c r="D41" s="91">
        <v>4685227622.41</v>
      </c>
      <c r="E41" s="91">
        <v>2979589297.51</v>
      </c>
      <c r="F41" s="84">
        <f t="shared" si="2"/>
        <v>8636991279.79</v>
      </c>
      <c r="I41" s="79"/>
    </row>
    <row r="42" spans="1:9" s="2" customFormat="1" ht="15">
      <c r="A42" s="95" t="s">
        <v>135</v>
      </c>
      <c r="B42" s="83" t="s">
        <v>136</v>
      </c>
      <c r="C42" s="91">
        <v>7664816919.92</v>
      </c>
      <c r="D42" s="91">
        <v>972174359.87</v>
      </c>
      <c r="E42" s="91">
        <v>0</v>
      </c>
      <c r="F42" s="84">
        <f t="shared" si="2"/>
        <v>8636991279.79</v>
      </c>
      <c r="G42" s="2" t="s">
        <v>230</v>
      </c>
      <c r="H42" s="80"/>
      <c r="I42" s="79"/>
    </row>
    <row r="43" spans="1:9" ht="15">
      <c r="A43" s="95" t="s">
        <v>232</v>
      </c>
      <c r="B43" s="83" t="s">
        <v>137</v>
      </c>
      <c r="C43" s="70">
        <f>C40+C41-C42</f>
        <v>-491336584.4000063</v>
      </c>
      <c r="D43" s="70">
        <f>D40+D41-D42</f>
        <v>218843574.43000114</v>
      </c>
      <c r="E43" s="70">
        <f>E40+E41-E42</f>
        <v>422917260.93999577</v>
      </c>
      <c r="F43" s="84">
        <f t="shared" si="2"/>
        <v>150424250.9699906</v>
      </c>
      <c r="I43" s="72"/>
    </row>
    <row r="44" spans="1:6" ht="15">
      <c r="A44" s="82" t="s">
        <v>233</v>
      </c>
      <c r="B44" s="75" t="s">
        <v>138</v>
      </c>
      <c r="C44" s="73">
        <f>+C45+C56+C66</f>
        <v>15632483917.82</v>
      </c>
      <c r="D44" s="73">
        <f>+D45+D56+D66</f>
        <v>2048731672.8799999</v>
      </c>
      <c r="E44" s="73">
        <f>+E45+E56+E66</f>
        <v>2119649397.97</v>
      </c>
      <c r="F44" s="96">
        <f t="shared" si="2"/>
        <v>19800864988.670002</v>
      </c>
    </row>
    <row r="45" spans="1:6" s="2" customFormat="1" ht="15">
      <c r="A45" s="95"/>
      <c r="B45" s="75" t="s">
        <v>139</v>
      </c>
      <c r="C45" s="73">
        <f>+C46+C47+C48+C49+C55</f>
        <v>655681336.85</v>
      </c>
      <c r="D45" s="73">
        <f>+D46+D47+D48+D49+D55</f>
        <v>332640104.78</v>
      </c>
      <c r="E45" s="73">
        <f>+E46+E47+E48+E49+E55</f>
        <v>104123755.21</v>
      </c>
      <c r="F45" s="96">
        <f t="shared" si="2"/>
        <v>1092445196.84</v>
      </c>
    </row>
    <row r="46" spans="1:6" s="76" customFormat="1" ht="15" hidden="1">
      <c r="A46" s="97"/>
      <c r="B46" s="98" t="s">
        <v>140</v>
      </c>
      <c r="C46" s="77"/>
      <c r="D46" s="77"/>
      <c r="E46" s="77"/>
      <c r="F46" s="99">
        <f t="shared" si="2"/>
        <v>0</v>
      </c>
    </row>
    <row r="47" spans="1:6" s="76" customFormat="1" ht="15" hidden="1">
      <c r="A47" s="97"/>
      <c r="B47" s="98" t="s">
        <v>141</v>
      </c>
      <c r="C47" s="77"/>
      <c r="D47" s="77"/>
      <c r="E47" s="77"/>
      <c r="F47" s="99">
        <f t="shared" si="2"/>
        <v>0</v>
      </c>
    </row>
    <row r="48" spans="1:6" s="76" customFormat="1" ht="15">
      <c r="A48" s="97"/>
      <c r="B48" s="98" t="s">
        <v>142</v>
      </c>
      <c r="C48" s="77">
        <v>79569710.37</v>
      </c>
      <c r="D48" s="77">
        <v>0</v>
      </c>
      <c r="E48" s="77">
        <v>0</v>
      </c>
      <c r="F48" s="100">
        <f t="shared" si="2"/>
        <v>79569710.37</v>
      </c>
    </row>
    <row r="49" spans="1:6" s="2" customFormat="1" ht="15">
      <c r="A49" s="95"/>
      <c r="B49" s="98" t="s">
        <v>143</v>
      </c>
      <c r="C49" s="77">
        <f>SUM(C50:C54)</f>
        <v>576111626.48</v>
      </c>
      <c r="D49" s="77">
        <f>SUM(D50:D54)</f>
        <v>332640104.78</v>
      </c>
      <c r="E49" s="77">
        <f>SUM(E50:E54)</f>
        <v>104123755.21</v>
      </c>
      <c r="F49" s="100">
        <f t="shared" si="2"/>
        <v>1012875486.47</v>
      </c>
    </row>
    <row r="50" spans="1:6" s="76" customFormat="1" ht="15">
      <c r="A50" s="97"/>
      <c r="B50" s="103" t="s">
        <v>144</v>
      </c>
      <c r="C50" s="77">
        <v>489672308.32</v>
      </c>
      <c r="D50" s="77">
        <v>332640104.78</v>
      </c>
      <c r="E50" s="77">
        <v>104123755.21</v>
      </c>
      <c r="F50" s="100">
        <f t="shared" si="2"/>
        <v>926436168.31</v>
      </c>
    </row>
    <row r="51" spans="1:6" s="76" customFormat="1" ht="15">
      <c r="A51" s="97"/>
      <c r="B51" s="103" t="s">
        <v>145</v>
      </c>
      <c r="C51" s="77">
        <v>23763928.08</v>
      </c>
      <c r="D51" s="77">
        <v>0</v>
      </c>
      <c r="E51" s="77">
        <v>0</v>
      </c>
      <c r="F51" s="100">
        <f t="shared" si="2"/>
        <v>23763928.08</v>
      </c>
    </row>
    <row r="52" spans="1:6" s="76" customFormat="1" ht="15" hidden="1">
      <c r="A52" s="97"/>
      <c r="B52" s="103" t="s">
        <v>146</v>
      </c>
      <c r="C52" s="77"/>
      <c r="D52" s="77"/>
      <c r="E52" s="77"/>
      <c r="F52" s="100">
        <f t="shared" si="2"/>
        <v>0</v>
      </c>
    </row>
    <row r="53" spans="1:6" s="76" customFormat="1" ht="15">
      <c r="A53" s="97"/>
      <c r="B53" s="103" t="s">
        <v>147</v>
      </c>
      <c r="C53" s="77">
        <v>62675390.08</v>
      </c>
      <c r="D53" s="77">
        <v>0</v>
      </c>
      <c r="E53" s="77">
        <v>0</v>
      </c>
      <c r="F53" s="100">
        <f t="shared" si="2"/>
        <v>62675390.08</v>
      </c>
    </row>
    <row r="54" spans="1:6" s="76" customFormat="1" ht="15" hidden="1">
      <c r="A54" s="97"/>
      <c r="B54" s="103" t="s">
        <v>148</v>
      </c>
      <c r="C54" s="77"/>
      <c r="D54" s="77"/>
      <c r="E54" s="77"/>
      <c r="F54" s="100">
        <f t="shared" si="2"/>
        <v>0</v>
      </c>
    </row>
    <row r="55" spans="1:6" s="76" customFormat="1" ht="15" hidden="1">
      <c r="A55" s="97"/>
      <c r="B55" s="98" t="s">
        <v>149</v>
      </c>
      <c r="C55" s="77"/>
      <c r="D55" s="77"/>
      <c r="E55" s="77"/>
      <c r="F55" s="100">
        <f t="shared" si="2"/>
        <v>0</v>
      </c>
    </row>
    <row r="56" spans="1:6" s="2" customFormat="1" ht="15">
      <c r="A56" s="95"/>
      <c r="B56" s="75" t="s">
        <v>150</v>
      </c>
      <c r="C56" s="73">
        <f>SUM(C57:C65)</f>
        <v>14976802580.97</v>
      </c>
      <c r="D56" s="73">
        <f>SUM(D57:D65)</f>
        <v>1716091568.1</v>
      </c>
      <c r="E56" s="73">
        <f>SUM(E57:E65)</f>
        <v>2015525642.76</v>
      </c>
      <c r="F56" s="102">
        <f t="shared" si="2"/>
        <v>18708419791.829998</v>
      </c>
    </row>
    <row r="57" spans="1:6" s="76" customFormat="1" ht="15">
      <c r="A57" s="97"/>
      <c r="B57" s="98" t="s">
        <v>151</v>
      </c>
      <c r="C57" s="77">
        <v>1062800702.35</v>
      </c>
      <c r="D57" s="77">
        <v>0</v>
      </c>
      <c r="E57" s="77">
        <v>0</v>
      </c>
      <c r="F57" s="99">
        <f t="shared" si="2"/>
        <v>1062800702.35</v>
      </c>
    </row>
    <row r="58" spans="1:6" s="76" customFormat="1" ht="15" hidden="1">
      <c r="A58" s="97"/>
      <c r="B58" s="98" t="s">
        <v>152</v>
      </c>
      <c r="C58" s="77"/>
      <c r="D58" s="77"/>
      <c r="E58" s="77"/>
      <c r="F58" s="99">
        <f t="shared" si="2"/>
        <v>0</v>
      </c>
    </row>
    <row r="59" spans="1:6" s="76" customFormat="1" ht="15" hidden="1">
      <c r="A59" s="97"/>
      <c r="B59" s="98" t="s">
        <v>153</v>
      </c>
      <c r="C59" s="77"/>
      <c r="D59" s="77"/>
      <c r="E59" s="77"/>
      <c r="F59" s="99">
        <f t="shared" si="2"/>
        <v>0</v>
      </c>
    </row>
    <row r="60" spans="1:6" s="76" customFormat="1" ht="15" hidden="1">
      <c r="A60" s="97"/>
      <c r="B60" s="98" t="s">
        <v>154</v>
      </c>
      <c r="C60" s="77"/>
      <c r="D60" s="77"/>
      <c r="E60" s="77"/>
      <c r="F60" s="99">
        <f t="shared" si="2"/>
        <v>0</v>
      </c>
    </row>
    <row r="61" spans="1:6" s="76" customFormat="1" ht="15">
      <c r="A61" s="97"/>
      <c r="B61" s="98" t="s">
        <v>155</v>
      </c>
      <c r="C61" s="77">
        <v>1138410176.54</v>
      </c>
      <c r="D61" s="77">
        <v>0</v>
      </c>
      <c r="E61" s="77">
        <v>0</v>
      </c>
      <c r="F61" s="99">
        <f t="shared" si="2"/>
        <v>1138410176.54</v>
      </c>
    </row>
    <row r="62" spans="1:6" s="76" customFormat="1" ht="15">
      <c r="A62" s="97"/>
      <c r="B62" s="98" t="s">
        <v>156</v>
      </c>
      <c r="C62" s="77"/>
      <c r="D62" s="77"/>
      <c r="E62" s="77"/>
      <c r="F62" s="99">
        <f t="shared" si="2"/>
        <v>0</v>
      </c>
    </row>
    <row r="63" spans="1:6" s="76" customFormat="1" ht="15">
      <c r="A63" s="97"/>
      <c r="B63" s="98" t="s">
        <v>157</v>
      </c>
      <c r="C63" s="77">
        <v>8837848769.16</v>
      </c>
      <c r="D63" s="77">
        <v>1716091568.1</v>
      </c>
      <c r="E63" s="77">
        <v>2015525642.76</v>
      </c>
      <c r="F63" s="99">
        <f t="shared" si="2"/>
        <v>12569465980.02</v>
      </c>
    </row>
    <row r="64" spans="1:6" s="76" customFormat="1" ht="15">
      <c r="A64" s="97"/>
      <c r="B64" s="98" t="s">
        <v>158</v>
      </c>
      <c r="C64" s="77">
        <v>3937742932.92</v>
      </c>
      <c r="D64" s="77">
        <v>0</v>
      </c>
      <c r="E64" s="77">
        <v>0</v>
      </c>
      <c r="F64" s="99">
        <f t="shared" si="2"/>
        <v>3937742932.92</v>
      </c>
    </row>
    <row r="65" spans="1:6" ht="15" hidden="1">
      <c r="A65" s="95"/>
      <c r="B65" s="101" t="s">
        <v>159</v>
      </c>
      <c r="C65" s="73"/>
      <c r="D65" s="73">
        <v>0</v>
      </c>
      <c r="E65" s="73">
        <v>0</v>
      </c>
      <c r="F65" s="96">
        <f t="shared" si="2"/>
        <v>0</v>
      </c>
    </row>
    <row r="66" spans="1:6" ht="15" hidden="1">
      <c r="A66" s="95"/>
      <c r="B66" s="75" t="s">
        <v>160</v>
      </c>
      <c r="C66" s="73"/>
      <c r="D66" s="73">
        <v>0</v>
      </c>
      <c r="E66" s="73">
        <v>0</v>
      </c>
      <c r="F66" s="96">
        <f aca="true" t="shared" si="3" ref="F66:F86">SUM(C66:E66)</f>
        <v>0</v>
      </c>
    </row>
    <row r="67" spans="1:6" ht="15">
      <c r="A67" s="95" t="s">
        <v>234</v>
      </c>
      <c r="B67" s="75" t="s">
        <v>161</v>
      </c>
      <c r="C67" s="73">
        <f>+C68+C78+C87</f>
        <v>15141147333.420002</v>
      </c>
      <c r="D67" s="73">
        <f>+D68+D78+D87</f>
        <v>2267575247.31</v>
      </c>
      <c r="E67" s="73">
        <f>+E68+E78+E87</f>
        <v>2542566658.91</v>
      </c>
      <c r="F67" s="96">
        <f t="shared" si="3"/>
        <v>19951289239.640003</v>
      </c>
    </row>
    <row r="68" spans="1:6" ht="15">
      <c r="A68" s="104"/>
      <c r="B68" s="75" t="s">
        <v>118</v>
      </c>
      <c r="C68" s="74">
        <f>+C69+C70+C71+C72+C77</f>
        <v>13413893777.54</v>
      </c>
      <c r="D68" s="74">
        <f>+D69+D70+D71+D72+D77</f>
        <v>2267575247.31</v>
      </c>
      <c r="E68" s="74">
        <f>+E69+E70+E71+E72+E77</f>
        <v>2542566658.91</v>
      </c>
      <c r="F68" s="96">
        <f t="shared" si="3"/>
        <v>18224035683.760002</v>
      </c>
    </row>
    <row r="69" spans="1:6" s="76" customFormat="1" ht="15" hidden="1">
      <c r="A69" s="105"/>
      <c r="B69" s="98" t="s">
        <v>162</v>
      </c>
      <c r="C69" s="78"/>
      <c r="D69" s="78"/>
      <c r="E69" s="78"/>
      <c r="F69" s="99">
        <f t="shared" si="3"/>
        <v>0</v>
      </c>
    </row>
    <row r="70" spans="1:6" s="76" customFormat="1" ht="15" hidden="1">
      <c r="A70" s="105"/>
      <c r="B70" s="98" t="s">
        <v>163</v>
      </c>
      <c r="C70" s="78"/>
      <c r="D70" s="78"/>
      <c r="E70" s="78"/>
      <c r="F70" s="99">
        <f t="shared" si="3"/>
        <v>0</v>
      </c>
    </row>
    <row r="71" spans="1:6" s="76" customFormat="1" ht="15" hidden="1">
      <c r="A71" s="105"/>
      <c r="B71" s="98" t="s">
        <v>164</v>
      </c>
      <c r="C71" s="78"/>
      <c r="D71" s="78"/>
      <c r="E71" s="78"/>
      <c r="F71" s="99">
        <f t="shared" si="3"/>
        <v>0</v>
      </c>
    </row>
    <row r="72" spans="1:6" s="2" customFormat="1" ht="15">
      <c r="A72" s="106"/>
      <c r="B72" s="98" t="s">
        <v>165</v>
      </c>
      <c r="C72" s="78">
        <f>SUM(C73:C76)</f>
        <v>13413893777.54</v>
      </c>
      <c r="D72" s="78">
        <f>SUM(D73:D76)</f>
        <v>2267575247.31</v>
      </c>
      <c r="E72" s="78">
        <f>SUM(E73:E76)</f>
        <v>2542566658.91</v>
      </c>
      <c r="F72" s="100">
        <f t="shared" si="3"/>
        <v>18224035683.760002</v>
      </c>
    </row>
    <row r="73" spans="1:6" s="76" customFormat="1" ht="15">
      <c r="A73" s="105"/>
      <c r="B73" s="103" t="s">
        <v>166</v>
      </c>
      <c r="C73" s="78">
        <v>13162681813.59</v>
      </c>
      <c r="D73" s="78">
        <v>2165292461.92</v>
      </c>
      <c r="E73" s="78">
        <v>2542566658.91</v>
      </c>
      <c r="F73" s="100">
        <f t="shared" si="3"/>
        <v>17870540934.42</v>
      </c>
    </row>
    <row r="74" spans="1:6" s="76" customFormat="1" ht="15">
      <c r="A74" s="105"/>
      <c r="B74" s="103" t="s">
        <v>167</v>
      </c>
      <c r="C74" s="78">
        <v>22650000</v>
      </c>
      <c r="D74" s="78">
        <v>0</v>
      </c>
      <c r="E74" s="78">
        <v>0</v>
      </c>
      <c r="F74" s="100">
        <f t="shared" si="3"/>
        <v>22650000</v>
      </c>
    </row>
    <row r="75" spans="1:6" s="76" customFormat="1" ht="15" hidden="1">
      <c r="A75" s="105"/>
      <c r="B75" s="103" t="s">
        <v>168</v>
      </c>
      <c r="C75" s="78"/>
      <c r="D75" s="78"/>
      <c r="E75" s="78"/>
      <c r="F75" s="100">
        <f t="shared" si="3"/>
        <v>0</v>
      </c>
    </row>
    <row r="76" spans="1:6" s="76" customFormat="1" ht="15">
      <c r="A76" s="105"/>
      <c r="B76" s="103" t="s">
        <v>169</v>
      </c>
      <c r="C76" s="78">
        <v>228561963.95</v>
      </c>
      <c r="D76" s="78">
        <v>102282785.39</v>
      </c>
      <c r="E76" s="78">
        <v>0</v>
      </c>
      <c r="F76" s="100">
        <f t="shared" si="3"/>
        <v>330844749.34</v>
      </c>
    </row>
    <row r="77" spans="1:6" s="76" customFormat="1" ht="15" hidden="1">
      <c r="A77" s="105"/>
      <c r="B77" s="98" t="s">
        <v>170</v>
      </c>
      <c r="C77" s="78"/>
      <c r="D77" s="78"/>
      <c r="E77" s="78"/>
      <c r="F77" s="100">
        <f t="shared" si="3"/>
        <v>0</v>
      </c>
    </row>
    <row r="78" spans="1:6" s="2" customFormat="1" ht="15">
      <c r="A78" s="106"/>
      <c r="B78" s="75" t="s">
        <v>171</v>
      </c>
      <c r="C78" s="74">
        <f>SUM(C79:C86)</f>
        <v>1727253555.88</v>
      </c>
      <c r="D78" s="74">
        <f>SUM(D79:D86)</f>
        <v>0</v>
      </c>
      <c r="E78" s="74">
        <v>0</v>
      </c>
      <c r="F78" s="102">
        <f t="shared" si="3"/>
        <v>1727253555.88</v>
      </c>
    </row>
    <row r="79" spans="1:6" s="76" customFormat="1" ht="15">
      <c r="A79" s="105"/>
      <c r="B79" s="98" t="s">
        <v>172</v>
      </c>
      <c r="C79" s="78">
        <v>1062800702.35</v>
      </c>
      <c r="D79" s="78">
        <v>0</v>
      </c>
      <c r="E79" s="78">
        <v>0</v>
      </c>
      <c r="F79" s="100">
        <f t="shared" si="3"/>
        <v>1062800702.35</v>
      </c>
    </row>
    <row r="80" spans="1:6" s="76" customFormat="1" ht="15" hidden="1">
      <c r="A80" s="105"/>
      <c r="B80" s="98" t="s">
        <v>173</v>
      </c>
      <c r="C80" s="78"/>
      <c r="D80" s="78"/>
      <c r="E80" s="78"/>
      <c r="F80" s="100">
        <f t="shared" si="3"/>
        <v>0</v>
      </c>
    </row>
    <row r="81" spans="1:6" s="76" customFormat="1" ht="15" hidden="1">
      <c r="A81" s="105"/>
      <c r="B81" s="98" t="s">
        <v>174</v>
      </c>
      <c r="C81" s="78"/>
      <c r="D81" s="78"/>
      <c r="E81" s="78"/>
      <c r="F81" s="100">
        <f t="shared" si="3"/>
        <v>0</v>
      </c>
    </row>
    <row r="82" spans="1:6" s="76" customFormat="1" ht="15" hidden="1">
      <c r="A82" s="105"/>
      <c r="B82" s="98" t="s">
        <v>175</v>
      </c>
      <c r="C82" s="78"/>
      <c r="D82" s="78"/>
      <c r="E82" s="78"/>
      <c r="F82" s="100">
        <f t="shared" si="3"/>
        <v>0</v>
      </c>
    </row>
    <row r="83" spans="1:6" s="76" customFormat="1" ht="15">
      <c r="A83" s="105"/>
      <c r="B83" s="98" t="s">
        <v>176</v>
      </c>
      <c r="C83" s="78">
        <v>73050253.64</v>
      </c>
      <c r="D83" s="78">
        <v>0</v>
      </c>
      <c r="E83" s="78">
        <v>0</v>
      </c>
      <c r="F83" s="100">
        <f t="shared" si="3"/>
        <v>73050253.64</v>
      </c>
    </row>
    <row r="84" spans="1:6" s="76" customFormat="1" ht="15" hidden="1">
      <c r="A84" s="105"/>
      <c r="B84" s="98" t="s">
        <v>177</v>
      </c>
      <c r="C84" s="78"/>
      <c r="D84" s="78"/>
      <c r="E84" s="78"/>
      <c r="F84" s="100">
        <f t="shared" si="3"/>
        <v>0</v>
      </c>
    </row>
    <row r="85" spans="1:6" s="76" customFormat="1" ht="15">
      <c r="A85" s="105"/>
      <c r="B85" s="98" t="s">
        <v>178</v>
      </c>
      <c r="C85" s="78">
        <v>591402599.89</v>
      </c>
      <c r="D85" s="78">
        <v>0</v>
      </c>
      <c r="E85" s="78">
        <v>0</v>
      </c>
      <c r="F85" s="100">
        <f t="shared" si="3"/>
        <v>591402599.89</v>
      </c>
    </row>
    <row r="86" spans="1:6" s="76" customFormat="1" ht="15" hidden="1">
      <c r="A86" s="105"/>
      <c r="B86" s="98" t="s">
        <v>179</v>
      </c>
      <c r="C86" s="78"/>
      <c r="D86" s="78"/>
      <c r="E86" s="78"/>
      <c r="F86" s="100">
        <f t="shared" si="3"/>
        <v>0</v>
      </c>
    </row>
    <row r="87" spans="1:6" s="76" customFormat="1" ht="15" hidden="1">
      <c r="A87" s="105"/>
      <c r="B87" s="107" t="s">
        <v>180</v>
      </c>
      <c r="C87" s="78"/>
      <c r="D87" s="78"/>
      <c r="E87" s="78"/>
      <c r="F87" s="100">
        <f>SUM(C87:E87)</f>
        <v>0</v>
      </c>
    </row>
    <row r="88" spans="1:6" s="76" customFormat="1" ht="15">
      <c r="A88" s="95" t="s">
        <v>181</v>
      </c>
      <c r="B88" s="75" t="s">
        <v>199</v>
      </c>
      <c r="C88" s="78">
        <v>0</v>
      </c>
      <c r="D88" s="78">
        <v>0</v>
      </c>
      <c r="E88" s="78">
        <v>0</v>
      </c>
      <c r="F88" s="100">
        <f>SUM(C88:E88)</f>
        <v>0</v>
      </c>
    </row>
    <row r="89" spans="1:6" s="76" customFormat="1" ht="15">
      <c r="A89" s="95" t="s">
        <v>235</v>
      </c>
      <c r="B89" s="75" t="s">
        <v>200</v>
      </c>
      <c r="C89" s="78">
        <v>0</v>
      </c>
      <c r="D89" s="78">
        <v>0</v>
      </c>
      <c r="E89" s="78">
        <v>0</v>
      </c>
      <c r="F89" s="99">
        <f>SUM(C89:E89)</f>
        <v>0</v>
      </c>
    </row>
    <row r="90" spans="1:6" ht="15.75" customHeight="1" thickBot="1">
      <c r="A90" s="108" t="s">
        <v>236</v>
      </c>
      <c r="B90" s="109" t="s">
        <v>201</v>
      </c>
      <c r="C90" s="110">
        <f>+C44-C67+C88-C89</f>
        <v>491336584.3999977</v>
      </c>
      <c r="D90" s="110">
        <f>+D44-D67+D88-D89</f>
        <v>-218843574.43000007</v>
      </c>
      <c r="E90" s="110">
        <f>+E44-E67+E88-E89</f>
        <v>-422917260.9399998</v>
      </c>
      <c r="F90" s="111">
        <f>SUM(C90:E90)</f>
        <v>-150424250.97000217</v>
      </c>
    </row>
    <row r="91" spans="1:6" ht="15.75" thickTop="1">
      <c r="A91" s="128" t="s">
        <v>228</v>
      </c>
      <c r="B91" s="128"/>
      <c r="C91" s="128"/>
      <c r="D91" s="128"/>
      <c r="E91" s="128"/>
      <c r="F91" s="128"/>
    </row>
    <row r="92" spans="1:6" ht="15">
      <c r="A92" s="127" t="s">
        <v>231</v>
      </c>
      <c r="B92" s="127"/>
      <c r="C92" s="127"/>
      <c r="D92" s="127"/>
      <c r="E92" s="127"/>
      <c r="F92" s="127"/>
    </row>
    <row r="93" spans="1:6" ht="39.75" customHeight="1">
      <c r="A93" s="127" t="s">
        <v>55</v>
      </c>
      <c r="B93" s="127"/>
      <c r="C93" s="127"/>
      <c r="D93" s="127"/>
      <c r="E93" s="127"/>
      <c r="F93" s="127"/>
    </row>
    <row r="94" spans="1:6" ht="15">
      <c r="A94" s="113"/>
      <c r="B94" s="113"/>
      <c r="C94" s="113"/>
      <c r="D94" s="113"/>
      <c r="E94" s="113"/>
      <c r="F94" s="113"/>
    </row>
    <row r="95" ht="15">
      <c r="A95" t="s">
        <v>186</v>
      </c>
    </row>
    <row r="96" ht="15">
      <c r="A96" s="3" t="s">
        <v>202</v>
      </c>
    </row>
  </sheetData>
  <sheetProtection/>
  <mergeCells count="3">
    <mergeCell ref="A93:F93"/>
    <mergeCell ref="A91:F91"/>
    <mergeCell ref="A92:F92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2017-05-26T16:39:38Z</dcterms:modified>
  <cp:category/>
  <cp:version/>
  <cp:contentType/>
  <cp:contentStatus/>
</cp:coreProperties>
</file>